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5. 15 ก.ค. 66\"/>
    </mc:Choice>
  </mc:AlternateContent>
  <xr:revisionPtr revIDLastSave="0" documentId="13_ncr:1_{DE28566F-0844-403A-B410-21AC8E080467}" xr6:coauthVersionLast="37" xr6:coauthVersionMax="37" xr10:uidLastSave="{00000000-0000-0000-0000-000000000000}"/>
  <bookViews>
    <workbookView xWindow="0" yWindow="0" windowWidth="24000" windowHeight="9225" tabRatio="754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824" i="5" l="1"/>
  <c r="I823" i="5"/>
  <c r="I824" i="20"/>
  <c r="I823" i="20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8" i="22" s="1"/>
  <c r="P809" i="22"/>
  <c r="O809" i="22"/>
  <c r="P808" i="22"/>
  <c r="O808" i="22"/>
  <c r="M808" i="22"/>
  <c r="L808" i="22"/>
  <c r="P807" i="22"/>
  <c r="O807" i="22"/>
  <c r="N807" i="22"/>
  <c r="N805" i="22" s="1"/>
  <c r="M807" i="22"/>
  <c r="L807" i="22"/>
  <c r="O806" i="22"/>
  <c r="N806" i="22"/>
  <c r="M806" i="22"/>
  <c r="P806" i="22" s="1"/>
  <c r="L806" i="22"/>
  <c r="L805" i="22"/>
  <c r="O805" i="22" s="1"/>
  <c r="K804" i="22"/>
  <c r="J804" i="22"/>
  <c r="K802" i="22"/>
  <c r="J801" i="22"/>
  <c r="J800" i="22"/>
  <c r="J785" i="22" s="1"/>
  <c r="I800" i="22"/>
  <c r="I785" i="22" s="1"/>
  <c r="K785" i="22" s="1"/>
  <c r="P798" i="22"/>
  <c r="O798" i="22"/>
  <c r="P797" i="22"/>
  <c r="O797" i="22"/>
  <c r="P796" i="22"/>
  <c r="N796" i="22"/>
  <c r="M796" i="22"/>
  <c r="L796" i="22"/>
  <c r="O796" i="22" s="1"/>
  <c r="P791" i="22"/>
  <c r="N791" i="22"/>
  <c r="L791" i="22"/>
  <c r="L789" i="22" s="1"/>
  <c r="O789" i="22" s="1"/>
  <c r="P790" i="22"/>
  <c r="O790" i="22"/>
  <c r="P789" i="22"/>
  <c r="N789" i="22"/>
  <c r="M789" i="22"/>
  <c r="P788" i="22"/>
  <c r="N788" i="22"/>
  <c r="M788" i="22"/>
  <c r="O787" i="22"/>
  <c r="N787" i="22"/>
  <c r="N786" i="22" s="1"/>
  <c r="M787" i="22"/>
  <c r="P787" i="22" s="1"/>
  <c r="L787" i="22"/>
  <c r="P782" i="22"/>
  <c r="O782" i="22"/>
  <c r="P781" i="22"/>
  <c r="O781" i="22"/>
  <c r="N780" i="22"/>
  <c r="M780" i="22"/>
  <c r="P780" i="22" s="1"/>
  <c r="L780" i="22"/>
  <c r="O780" i="22" s="1"/>
  <c r="P775" i="22"/>
  <c r="O775" i="22"/>
  <c r="N775" i="22"/>
  <c r="P774" i="22"/>
  <c r="O774" i="22"/>
  <c r="P773" i="22"/>
  <c r="N773" i="22"/>
  <c r="M773" i="22"/>
  <c r="L773" i="22"/>
  <c r="O773" i="22" s="1"/>
  <c r="P772" i="22"/>
  <c r="O772" i="22"/>
  <c r="N772" i="22"/>
  <c r="M772" i="22"/>
  <c r="L772" i="22"/>
  <c r="P771" i="22"/>
  <c r="O771" i="22"/>
  <c r="N771" i="22"/>
  <c r="N770" i="22" s="1"/>
  <c r="M771" i="22"/>
  <c r="L771" i="22"/>
  <c r="L770" i="22" s="1"/>
  <c r="O770" i="22" s="1"/>
  <c r="M770" i="22"/>
  <c r="P770" i="22" s="1"/>
  <c r="K769" i="22"/>
  <c r="J769" i="22"/>
  <c r="P766" i="22"/>
  <c r="O766" i="22"/>
  <c r="P765" i="22"/>
  <c r="O765" i="22"/>
  <c r="N764" i="22"/>
  <c r="M764" i="22"/>
  <c r="P764" i="22" s="1"/>
  <c r="L764" i="22"/>
  <c r="O764" i="22" s="1"/>
  <c r="P759" i="22"/>
  <c r="O759" i="22"/>
  <c r="N759" i="22"/>
  <c r="P758" i="22"/>
  <c r="O758" i="22"/>
  <c r="P757" i="22"/>
  <c r="N757" i="22"/>
  <c r="M757" i="22"/>
  <c r="L757" i="22"/>
  <c r="O757" i="22" s="1"/>
  <c r="P756" i="22"/>
  <c r="O756" i="22"/>
  <c r="N756" i="22"/>
  <c r="M756" i="22"/>
  <c r="L756" i="22"/>
  <c r="P755" i="22"/>
  <c r="O755" i="22"/>
  <c r="N755" i="22"/>
  <c r="N754" i="22" s="1"/>
  <c r="M755" i="22"/>
  <c r="L755" i="22"/>
  <c r="L754" i="22" s="1"/>
  <c r="O754" i="22" s="1"/>
  <c r="M754" i="22"/>
  <c r="P754" i="22" s="1"/>
  <c r="K753" i="22"/>
  <c r="J753" i="22"/>
  <c r="P749" i="22"/>
  <c r="O749" i="22"/>
  <c r="P748" i="22"/>
  <c r="O748" i="22"/>
  <c r="N747" i="22"/>
  <c r="M747" i="22"/>
  <c r="P747" i="22" s="1"/>
  <c r="L747" i="22"/>
  <c r="O747" i="22" s="1"/>
  <c r="P742" i="22"/>
  <c r="O742" i="22"/>
  <c r="N742" i="22"/>
  <c r="P741" i="22"/>
  <c r="O741" i="22"/>
  <c r="P740" i="22"/>
  <c r="N740" i="22"/>
  <c r="M740" i="22"/>
  <c r="L740" i="22"/>
  <c r="O740" i="22" s="1"/>
  <c r="P739" i="22"/>
  <c r="O739" i="22"/>
  <c r="N739" i="22"/>
  <c r="M739" i="22"/>
  <c r="L739" i="22"/>
  <c r="P738" i="22"/>
  <c r="O738" i="22"/>
  <c r="N738" i="22"/>
  <c r="N737" i="22" s="1"/>
  <c r="M738" i="22"/>
  <c r="L738" i="22"/>
  <c r="L737" i="22" s="1"/>
  <c r="O737" i="22" s="1"/>
  <c r="M737" i="22"/>
  <c r="P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J700" i="22"/>
  <c r="I700" i="22"/>
  <c r="J699" i="22"/>
  <c r="I699" i="22"/>
  <c r="P697" i="22"/>
  <c r="O697" i="22"/>
  <c r="P696" i="22"/>
  <c r="O696" i="22"/>
  <c r="N695" i="22"/>
  <c r="M695" i="22"/>
  <c r="P695" i="22" s="1"/>
  <c r="L695" i="22"/>
  <c r="O695" i="22" s="1"/>
  <c r="N690" i="22"/>
  <c r="L690" i="22"/>
  <c r="O690" i="22" s="1"/>
  <c r="N688" i="22"/>
  <c r="N687" i="22"/>
  <c r="P686" i="22"/>
  <c r="O686" i="22"/>
  <c r="N686" i="22"/>
  <c r="M686" i="22"/>
  <c r="L686" i="22"/>
  <c r="N685" i="22"/>
  <c r="J679" i="22"/>
  <c r="J678" i="22"/>
  <c r="I678" i="22"/>
  <c r="K678" i="22" s="1"/>
  <c r="J675" i="22"/>
  <c r="I671" i="22"/>
  <c r="K671" i="22" s="1"/>
  <c r="I670" i="22"/>
  <c r="K670" i="22" s="1"/>
  <c r="J669" i="22"/>
  <c r="J654" i="22" s="1"/>
  <c r="I669" i="22"/>
  <c r="K674" i="22" s="1"/>
  <c r="P667" i="22"/>
  <c r="O667" i="22"/>
  <c r="P666" i="22"/>
  <c r="O666" i="22"/>
  <c r="P665" i="22"/>
  <c r="O665" i="22"/>
  <c r="N665" i="22"/>
  <c r="M665" i="22"/>
  <c r="L665" i="22"/>
  <c r="N664" i="22"/>
  <c r="N660" i="22"/>
  <c r="N658" i="22" s="1"/>
  <c r="L660" i="22"/>
  <c r="L658" i="22" s="1"/>
  <c r="O658" i="22" s="1"/>
  <c r="P659" i="22"/>
  <c r="O659" i="22"/>
  <c r="N657" i="22"/>
  <c r="O656" i="22"/>
  <c r="N656" i="22"/>
  <c r="N655" i="22" s="1"/>
  <c r="M656" i="22"/>
  <c r="P656" i="22" s="1"/>
  <c r="L656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N639" i="22"/>
  <c r="M639" i="22"/>
  <c r="P639" i="22" s="1"/>
  <c r="P634" i="22"/>
  <c r="N634" i="22"/>
  <c r="L634" i="22"/>
  <c r="O634" i="22" s="1"/>
  <c r="P633" i="22"/>
  <c r="O633" i="22"/>
  <c r="N632" i="22"/>
  <c r="M632" i="22"/>
  <c r="P632" i="22" s="1"/>
  <c r="P631" i="22"/>
  <c r="N631" i="22"/>
  <c r="M631" i="22"/>
  <c r="P630" i="22"/>
  <c r="O630" i="22"/>
  <c r="N630" i="22"/>
  <c r="M630" i="22"/>
  <c r="M629" i="22" s="1"/>
  <c r="P629" i="22" s="1"/>
  <c r="L630" i="22"/>
  <c r="N629" i="22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4" i="22"/>
  <c r="I594" i="22"/>
  <c r="J593" i="22"/>
  <c r="I593" i="22"/>
  <c r="K593" i="22" s="1"/>
  <c r="J592" i="22"/>
  <c r="J583" i="22"/>
  <c r="J582" i="22"/>
  <c r="J576" i="22" s="1"/>
  <c r="J559" i="22" s="1"/>
  <c r="J543" i="22" s="1"/>
  <c r="J577" i="22"/>
  <c r="I577" i="22"/>
  <c r="K577" i="22" s="1"/>
  <c r="I576" i="22"/>
  <c r="I559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L555" i="22" s="1"/>
  <c r="O555" i="22" s="1"/>
  <c r="P556" i="22"/>
  <c r="O556" i="22"/>
  <c r="P555" i="22"/>
  <c r="N555" i="22"/>
  <c r="M555" i="22"/>
  <c r="N549" i="22"/>
  <c r="N547" i="22" s="1"/>
  <c r="L549" i="22"/>
  <c r="L547" i="22" s="1"/>
  <c r="O547" i="22" s="1"/>
  <c r="P548" i="22"/>
  <c r="O548" i="22"/>
  <c r="N546" i="22"/>
  <c r="O545" i="22"/>
  <c r="N545" i="22"/>
  <c r="M545" i="22"/>
  <c r="P545" i="22" s="1"/>
  <c r="L545" i="22"/>
  <c r="N544" i="22"/>
  <c r="I542" i="22"/>
  <c r="K542" i="22" s="1"/>
  <c r="I541" i="22"/>
  <c r="K541" i="22" s="1"/>
  <c r="I540" i="22"/>
  <c r="K540" i="22" s="1"/>
  <c r="I539" i="22"/>
  <c r="K539" i="22" s="1"/>
  <c r="I538" i="22"/>
  <c r="I537" i="22"/>
  <c r="P535" i="22"/>
  <c r="L535" i="22"/>
  <c r="L533" i="22" s="1"/>
  <c r="O533" i="22" s="1"/>
  <c r="P534" i="22"/>
  <c r="O534" i="22"/>
  <c r="P533" i="22"/>
  <c r="N533" i="22"/>
  <c r="M533" i="22"/>
  <c r="P528" i="22"/>
  <c r="N528" i="22"/>
  <c r="L528" i="22"/>
  <c r="O528" i="22" s="1"/>
  <c r="P527" i="22"/>
  <c r="O527" i="22"/>
  <c r="N526" i="22"/>
  <c r="M526" i="22"/>
  <c r="P526" i="22" s="1"/>
  <c r="N525" i="22"/>
  <c r="N523" i="22" s="1"/>
  <c r="M525" i="22"/>
  <c r="P525" i="22" s="1"/>
  <c r="N524" i="22"/>
  <c r="M524" i="22"/>
  <c r="L524" i="22"/>
  <c r="O524" i="22" s="1"/>
  <c r="K517" i="22"/>
  <c r="J517" i="22"/>
  <c r="K516" i="22"/>
  <c r="P514" i="22"/>
  <c r="O514" i="22"/>
  <c r="P513" i="22"/>
  <c r="O513" i="22"/>
  <c r="O512" i="22"/>
  <c r="N512" i="22"/>
  <c r="M512" i="22"/>
  <c r="P512" i="22" s="1"/>
  <c r="L512" i="22"/>
  <c r="P507" i="22"/>
  <c r="O507" i="22"/>
  <c r="N507" i="22"/>
  <c r="P506" i="22"/>
  <c r="O506" i="22"/>
  <c r="M505" i="22"/>
  <c r="P505" i="22" s="1"/>
  <c r="L505" i="22"/>
  <c r="O505" i="22" s="1"/>
  <c r="P504" i="22"/>
  <c r="M504" i="22"/>
  <c r="L504" i="22"/>
  <c r="P503" i="22"/>
  <c r="O503" i="22"/>
  <c r="N503" i="22"/>
  <c r="M503" i="22"/>
  <c r="M502" i="22" s="1"/>
  <c r="L503" i="22"/>
  <c r="P502" i="22"/>
  <c r="K501" i="22"/>
  <c r="J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P478" i="22"/>
  <c r="O478" i="22"/>
  <c r="N477" i="22"/>
  <c r="M477" i="22"/>
  <c r="P477" i="22" s="1"/>
  <c r="P472" i="22"/>
  <c r="N472" i="22"/>
  <c r="L472" i="22"/>
  <c r="P471" i="22"/>
  <c r="O471" i="22"/>
  <c r="N470" i="22"/>
  <c r="M470" i="22"/>
  <c r="P470" i="22" s="1"/>
  <c r="P469" i="22"/>
  <c r="N469" i="22"/>
  <c r="M469" i="22"/>
  <c r="P468" i="22"/>
  <c r="O468" i="22"/>
  <c r="N468" i="22"/>
  <c r="M468" i="22"/>
  <c r="M467" i="22" s="1"/>
  <c r="P467" i="22" s="1"/>
  <c r="L468" i="22"/>
  <c r="N467" i="22"/>
  <c r="J466" i="22"/>
  <c r="I466" i="22"/>
  <c r="K466" i="22" s="1"/>
  <c r="J465" i="22"/>
  <c r="I465" i="22"/>
  <c r="K465" i="22" s="1"/>
  <c r="I464" i="22"/>
  <c r="I463" i="22"/>
  <c r="I462" i="22"/>
  <c r="I460" i="22"/>
  <c r="K460" i="22" s="1"/>
  <c r="K458" i="22"/>
  <c r="P456" i="22"/>
  <c r="L456" i="22"/>
  <c r="O456" i="22" s="1"/>
  <c r="P455" i="22"/>
  <c r="O455" i="22"/>
  <c r="N454" i="22"/>
  <c r="M454" i="22"/>
  <c r="P454" i="22" s="1"/>
  <c r="N453" i="22"/>
  <c r="N451" i="22"/>
  <c r="N450" i="22"/>
  <c r="N449" i="22" s="1"/>
  <c r="L449" i="22"/>
  <c r="L447" i="22" s="1"/>
  <c r="P448" i="22"/>
  <c r="O448" i="22"/>
  <c r="P445" i="22"/>
  <c r="O445" i="22"/>
  <c r="N445" i="22"/>
  <c r="M445" i="22"/>
  <c r="L445" i="22"/>
  <c r="J443" i="22"/>
  <c r="J442" i="22"/>
  <c r="I441" i="22"/>
  <c r="K441" i="22" s="1"/>
  <c r="I440" i="22"/>
  <c r="K440" i="22" s="1"/>
  <c r="I439" i="22"/>
  <c r="K439" i="22" s="1"/>
  <c r="I438" i="22"/>
  <c r="K438" i="22" s="1"/>
  <c r="I437" i="22"/>
  <c r="I435" i="22"/>
  <c r="I433" i="22" s="1"/>
  <c r="I417" i="22" s="1"/>
  <c r="J434" i="22"/>
  <c r="P431" i="22"/>
  <c r="L431" i="22"/>
  <c r="O431" i="22" s="1"/>
  <c r="P430" i="22"/>
  <c r="O430" i="22"/>
  <c r="N429" i="22"/>
  <c r="M429" i="22"/>
  <c r="P429" i="22" s="1"/>
  <c r="N428" i="22"/>
  <c r="N424" i="22" s="1"/>
  <c r="N425" i="22"/>
  <c r="L424" i="22"/>
  <c r="M424" i="22" s="1"/>
  <c r="P423" i="22"/>
  <c r="O423" i="22"/>
  <c r="N420" i="22"/>
  <c r="M420" i="22"/>
  <c r="L420" i="22"/>
  <c r="J418" i="22"/>
  <c r="K413" i="22"/>
  <c r="K412" i="22"/>
  <c r="N410" i="22"/>
  <c r="N408" i="22" s="1"/>
  <c r="M410" i="22"/>
  <c r="P410" i="22" s="1"/>
  <c r="L410" i="22"/>
  <c r="P409" i="22"/>
  <c r="O409" i="22"/>
  <c r="N407" i="22"/>
  <c r="M407" i="22"/>
  <c r="P407" i="22" s="1"/>
  <c r="L407" i="22"/>
  <c r="O407" i="22" s="1"/>
  <c r="P406" i="22"/>
  <c r="O406" i="22"/>
  <c r="P403" i="22"/>
  <c r="O403" i="22"/>
  <c r="N403" i="22"/>
  <c r="M403" i="22"/>
  <c r="L403" i="22"/>
  <c r="J401" i="22"/>
  <c r="I401" i="22"/>
  <c r="K401" i="22" s="1"/>
  <c r="K400" i="22"/>
  <c r="K399" i="22"/>
  <c r="N397" i="22"/>
  <c r="N395" i="22" s="1"/>
  <c r="M397" i="22"/>
  <c r="P397" i="22" s="1"/>
  <c r="L397" i="22"/>
  <c r="P396" i="22"/>
  <c r="O396" i="22"/>
  <c r="N394" i="22"/>
  <c r="N392" i="22" s="1"/>
  <c r="M394" i="22"/>
  <c r="L394" i="22"/>
  <c r="P393" i="22"/>
  <c r="O393" i="22"/>
  <c r="O390" i="22"/>
  <c r="N390" i="22"/>
  <c r="M390" i="22"/>
  <c r="L390" i="22"/>
  <c r="K388" i="22"/>
  <c r="J388" i="22"/>
  <c r="I388" i="22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M353" i="22"/>
  <c r="M351" i="22" s="1"/>
  <c r="L353" i="22"/>
  <c r="P352" i="22"/>
  <c r="O352" i="22"/>
  <c r="N350" i="22"/>
  <c r="N348" i="22" s="1"/>
  <c r="M350" i="22"/>
  <c r="L350" i="22"/>
  <c r="P349" i="22"/>
  <c r="O349" i="22"/>
  <c r="O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P336" i="22" s="1"/>
  <c r="L336" i="22"/>
  <c r="P335" i="22"/>
  <c r="O335" i="22"/>
  <c r="N333" i="22"/>
  <c r="N331" i="22" s="1"/>
  <c r="M333" i="22"/>
  <c r="M331" i="22" s="1"/>
  <c r="L333" i="22"/>
  <c r="P332" i="22"/>
  <c r="O332" i="22"/>
  <c r="N329" i="22"/>
  <c r="M329" i="22"/>
  <c r="L329" i="22"/>
  <c r="I327" i="22"/>
  <c r="I325" i="22"/>
  <c r="K325" i="22" s="1"/>
  <c r="N323" i="22"/>
  <c r="N321" i="22" s="1"/>
  <c r="M323" i="22"/>
  <c r="P323" i="22" s="1"/>
  <c r="L323" i="22"/>
  <c r="P322" i="22"/>
  <c r="O322" i="22"/>
  <c r="N320" i="22"/>
  <c r="N318" i="22" s="1"/>
  <c r="M320" i="22"/>
  <c r="P320" i="22" s="1"/>
  <c r="L320" i="22"/>
  <c r="L318" i="22" s="1"/>
  <c r="O318" i="22" s="1"/>
  <c r="P319" i="22"/>
  <c r="O319" i="22"/>
  <c r="P316" i="22"/>
  <c r="N316" i="22"/>
  <c r="M316" i="22"/>
  <c r="L316" i="22"/>
  <c r="O316" i="22" s="1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M304" i="22" s="1"/>
  <c r="P304" i="22" s="1"/>
  <c r="L306" i="22"/>
  <c r="O306" i="22" s="1"/>
  <c r="P305" i="22"/>
  <c r="O305" i="22"/>
  <c r="N303" i="22"/>
  <c r="M303" i="22"/>
  <c r="M301" i="22" s="1"/>
  <c r="P301" i="22" s="1"/>
  <c r="L303" i="22"/>
  <c r="P302" i="22"/>
  <c r="O302" i="22"/>
  <c r="O299" i="22"/>
  <c r="N299" i="22"/>
  <c r="M299" i="22"/>
  <c r="P299" i="22" s="1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K287" i="22" s="1"/>
  <c r="N285" i="22"/>
  <c r="N283" i="22" s="1"/>
  <c r="M285" i="22"/>
  <c r="P285" i="22" s="1"/>
  <c r="L285" i="22"/>
  <c r="O285" i="22" s="1"/>
  <c r="P284" i="22"/>
  <c r="O284" i="22"/>
  <c r="N282" i="22"/>
  <c r="M282" i="22"/>
  <c r="L282" i="22"/>
  <c r="O282" i="22" s="1"/>
  <c r="P281" i="22"/>
  <c r="O281" i="22"/>
  <c r="P278" i="22"/>
  <c r="O278" i="22"/>
  <c r="N278" i="22"/>
  <c r="M278" i="22"/>
  <c r="L278" i="22"/>
  <c r="J276" i="22"/>
  <c r="I271" i="22"/>
  <c r="K271" i="22" s="1"/>
  <c r="N269" i="22"/>
  <c r="N267" i="22" s="1"/>
  <c r="M269" i="22"/>
  <c r="M267" i="22" s="1"/>
  <c r="P267" i="22" s="1"/>
  <c r="L269" i="22"/>
  <c r="O269" i="22" s="1"/>
  <c r="P268" i="22"/>
  <c r="O268" i="22"/>
  <c r="N266" i="22"/>
  <c r="M266" i="22"/>
  <c r="L266" i="22"/>
  <c r="L264" i="22" s="1"/>
  <c r="P265" i="22"/>
  <c r="O265" i="22"/>
  <c r="O262" i="22"/>
  <c r="N262" i="22"/>
  <c r="M262" i="22"/>
  <c r="P262" i="22" s="1"/>
  <c r="L262" i="22"/>
  <c r="J260" i="22"/>
  <c r="K258" i="22"/>
  <c r="K257" i="22"/>
  <c r="I255" i="22"/>
  <c r="L253" i="22"/>
  <c r="L252" i="22"/>
  <c r="L251" i="22"/>
  <c r="L250" i="22"/>
  <c r="P249" i="22"/>
  <c r="N249" i="22"/>
  <c r="J248" i="22"/>
  <c r="J226" i="22" s="1"/>
  <c r="J180" i="22" s="1"/>
  <c r="K247" i="22"/>
  <c r="K246" i="22"/>
  <c r="I244" i="22"/>
  <c r="L242" i="22"/>
  <c r="L241" i="22"/>
  <c r="L240" i="22"/>
  <c r="L239" i="22"/>
  <c r="P238" i="22"/>
  <c r="N238" i="22"/>
  <c r="J237" i="22"/>
  <c r="K236" i="22"/>
  <c r="J236" i="22"/>
  <c r="I236" i="22"/>
  <c r="K235" i="22"/>
  <c r="J235" i="22"/>
  <c r="I235" i="22"/>
  <c r="J233" i="22"/>
  <c r="N231" i="22"/>
  <c r="N230" i="22"/>
  <c r="N229" i="22"/>
  <c r="N228" i="22"/>
  <c r="N227" i="22"/>
  <c r="I225" i="22"/>
  <c r="K225" i="22" s="1"/>
  <c r="I224" i="22"/>
  <c r="I223" i="22"/>
  <c r="K223" i="22" s="1"/>
  <c r="L220" i="22"/>
  <c r="L219" i="22"/>
  <c r="L218" i="22"/>
  <c r="P217" i="22"/>
  <c r="N217" i="22"/>
  <c r="J216" i="22"/>
  <c r="I215" i="22"/>
  <c r="I208" i="22" s="1"/>
  <c r="K208" i="22" s="1"/>
  <c r="I214" i="22"/>
  <c r="K214" i="22" s="1"/>
  <c r="L212" i="22"/>
  <c r="L211" i="22"/>
  <c r="L210" i="22"/>
  <c r="P209" i="22"/>
  <c r="N209" i="22"/>
  <c r="J208" i="22"/>
  <c r="I204" i="22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P189" i="22" s="1"/>
  <c r="L189" i="22"/>
  <c r="O189" i="22" s="1"/>
  <c r="P188" i="22"/>
  <c r="O188" i="22"/>
  <c r="N186" i="22"/>
  <c r="M186" i="22"/>
  <c r="M184" i="22" s="1"/>
  <c r="L186" i="22"/>
  <c r="L184" i="22" s="1"/>
  <c r="P185" i="22"/>
  <c r="O185" i="22"/>
  <c r="P182" i="22"/>
  <c r="N182" i="22"/>
  <c r="M182" i="22"/>
  <c r="L182" i="22"/>
  <c r="O182" i="22" s="1"/>
  <c r="J177" i="22"/>
  <c r="I176" i="22"/>
  <c r="I174" i="22" s="1"/>
  <c r="J174" i="22"/>
  <c r="N173" i="22"/>
  <c r="N171" i="22" s="1"/>
  <c r="M173" i="22"/>
  <c r="P173" i="22" s="1"/>
  <c r="L173" i="22"/>
  <c r="L171" i="22" s="1"/>
  <c r="O171" i="22" s="1"/>
  <c r="P172" i="22"/>
  <c r="O172" i="22"/>
  <c r="N170" i="22"/>
  <c r="N168" i="22" s="1"/>
  <c r="M170" i="22"/>
  <c r="P170" i="22" s="1"/>
  <c r="L170" i="22"/>
  <c r="O170" i="22" s="1"/>
  <c r="P169" i="22"/>
  <c r="O169" i="22"/>
  <c r="P166" i="22"/>
  <c r="O166" i="22"/>
  <c r="N166" i="22"/>
  <c r="M166" i="22"/>
  <c r="L166" i="22"/>
  <c r="J164" i="22"/>
  <c r="I159" i="22"/>
  <c r="I148" i="22" s="1"/>
  <c r="K148" i="22" s="1"/>
  <c r="N157" i="22"/>
  <c r="N155" i="22" s="1"/>
  <c r="M157" i="22"/>
  <c r="P157" i="22" s="1"/>
  <c r="L157" i="22"/>
  <c r="O157" i="22" s="1"/>
  <c r="P156" i="22"/>
  <c r="O156" i="22"/>
  <c r="N154" i="22"/>
  <c r="N152" i="22" s="1"/>
  <c r="M154" i="22"/>
  <c r="M152" i="22" s="1"/>
  <c r="P152" i="22" s="1"/>
  <c r="L154" i="22"/>
  <c r="O154" i="22" s="1"/>
  <c r="P153" i="22"/>
  <c r="O153" i="22"/>
  <c r="N150" i="22"/>
  <c r="M150" i="22"/>
  <c r="L150" i="22"/>
  <c r="O150" i="22" s="1"/>
  <c r="J148" i="22"/>
  <c r="I146" i="22"/>
  <c r="K146" i="22" s="1"/>
  <c r="I145" i="22"/>
  <c r="I143" i="22" s="1"/>
  <c r="I144" i="22"/>
  <c r="N140" i="22"/>
  <c r="N138" i="22" s="1"/>
  <c r="M140" i="22"/>
  <c r="P140" i="22" s="1"/>
  <c r="L140" i="22"/>
  <c r="O140" i="22" s="1"/>
  <c r="P139" i="22"/>
  <c r="O139" i="22"/>
  <c r="N137" i="22"/>
  <c r="M137" i="22"/>
  <c r="P137" i="22" s="1"/>
  <c r="L137" i="22"/>
  <c r="L135" i="22" s="1"/>
  <c r="O135" i="22" s="1"/>
  <c r="P136" i="22"/>
  <c r="O136" i="22"/>
  <c r="P133" i="22"/>
  <c r="O133" i="22"/>
  <c r="N133" i="22"/>
  <c r="M133" i="22"/>
  <c r="L133" i="22"/>
  <c r="J130" i="22"/>
  <c r="N127" i="22"/>
  <c r="N125" i="22" s="1"/>
  <c r="M127" i="22"/>
  <c r="L127" i="22"/>
  <c r="L125" i="22" s="1"/>
  <c r="O125" i="22" s="1"/>
  <c r="P126" i="22"/>
  <c r="O126" i="22"/>
  <c r="N124" i="22"/>
  <c r="M124" i="22"/>
  <c r="P124" i="22" s="1"/>
  <c r="L124" i="22"/>
  <c r="O124" i="22" s="1"/>
  <c r="P123" i="22"/>
  <c r="O123" i="22"/>
  <c r="P120" i="22"/>
  <c r="N120" i="22"/>
  <c r="M120" i="22"/>
  <c r="L120" i="22"/>
  <c r="O120" i="22" s="1"/>
  <c r="I116" i="22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J87" i="22" s="1"/>
  <c r="I99" i="22"/>
  <c r="K99" i="22" s="1"/>
  <c r="J98" i="22"/>
  <c r="I98" i="22"/>
  <c r="I86" i="22" s="1"/>
  <c r="K86" i="22" s="1"/>
  <c r="N96" i="22"/>
  <c r="N94" i="22" s="1"/>
  <c r="M96" i="22"/>
  <c r="L96" i="22"/>
  <c r="O96" i="22" s="1"/>
  <c r="P95" i="22"/>
  <c r="O95" i="22"/>
  <c r="N93" i="22"/>
  <c r="N91" i="22" s="1"/>
  <c r="M93" i="22"/>
  <c r="M91" i="22" s="1"/>
  <c r="L93" i="22"/>
  <c r="L91" i="22" s="1"/>
  <c r="P92" i="22"/>
  <c r="O92" i="22"/>
  <c r="P89" i="22"/>
  <c r="N89" i="22"/>
  <c r="M89" i="22"/>
  <c r="L89" i="22"/>
  <c r="O89" i="22" s="1"/>
  <c r="J86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K79" i="22" s="1"/>
  <c r="I78" i="22"/>
  <c r="J77" i="22"/>
  <c r="J76" i="22"/>
  <c r="N74" i="22"/>
  <c r="N72" i="22" s="1"/>
  <c r="M74" i="22"/>
  <c r="P74" i="22" s="1"/>
  <c r="L74" i="22"/>
  <c r="L72" i="22" s="1"/>
  <c r="O72" i="22" s="1"/>
  <c r="P73" i="22"/>
  <c r="O73" i="22"/>
  <c r="N71" i="22"/>
  <c r="N69" i="22" s="1"/>
  <c r="M71" i="22"/>
  <c r="M69" i="22" s="1"/>
  <c r="P69" i="22" s="1"/>
  <c r="L71" i="22"/>
  <c r="O71" i="22" s="1"/>
  <c r="P70" i="22"/>
  <c r="O70" i="22"/>
  <c r="P67" i="22"/>
  <c r="O67" i="22"/>
  <c r="N67" i="22"/>
  <c r="M67" i="22"/>
  <c r="L67" i="22"/>
  <c r="J65" i="22"/>
  <c r="J64" i="22"/>
  <c r="N61" i="22"/>
  <c r="M61" i="22"/>
  <c r="P61" i="22" s="1"/>
  <c r="L61" i="22"/>
  <c r="O61" i="22" s="1"/>
  <c r="P60" i="22"/>
  <c r="O60" i="22"/>
  <c r="N58" i="22"/>
  <c r="M58" i="22"/>
  <c r="M56" i="22" s="1"/>
  <c r="L58" i="22"/>
  <c r="P57" i="22"/>
  <c r="O57" i="22"/>
  <c r="O54" i="22"/>
  <c r="N54" i="22"/>
  <c r="M54" i="22"/>
  <c r="P54" i="22" s="1"/>
  <c r="L54" i="22"/>
  <c r="N49" i="22"/>
  <c r="N47" i="22" s="1"/>
  <c r="M49" i="22"/>
  <c r="M47" i="22" s="1"/>
  <c r="P47" i="22" s="1"/>
  <c r="L49" i="22"/>
  <c r="O49" i="22" s="1"/>
  <c r="P48" i="22"/>
  <c r="O48" i="22"/>
  <c r="N46" i="22"/>
  <c r="N44" i="22" s="1"/>
  <c r="M46" i="22"/>
  <c r="M44" i="22" s="1"/>
  <c r="L46" i="22"/>
  <c r="L44" i="22" s="1"/>
  <c r="P45" i="22"/>
  <c r="O45" i="22"/>
  <c r="O42" i="22"/>
  <c r="N42" i="22"/>
  <c r="M42" i="22"/>
  <c r="P42" i="22" s="1"/>
  <c r="L42" i="22"/>
  <c r="P36" i="22"/>
  <c r="N36" i="22"/>
  <c r="M36" i="22"/>
  <c r="M34" i="22" s="1"/>
  <c r="P34" i="22" s="1"/>
  <c r="P35" i="22"/>
  <c r="O35" i="22"/>
  <c r="N35" i="22"/>
  <c r="M35" i="22"/>
  <c r="L35" i="22"/>
  <c r="N34" i="22"/>
  <c r="N33" i="22"/>
  <c r="N32" i="22"/>
  <c r="N31" i="22" s="1"/>
  <c r="M32" i="22"/>
  <c r="P32" i="22" s="1"/>
  <c r="L32" i="22"/>
  <c r="O32" i="22" s="1"/>
  <c r="N30" i="22"/>
  <c r="M29" i="22"/>
  <c r="P25" i="22"/>
  <c r="N25" i="22"/>
  <c r="M25" i="22"/>
  <c r="L25" i="22"/>
  <c r="O25" i="22" s="1"/>
  <c r="O22" i="22"/>
  <c r="N22" i="22"/>
  <c r="M22" i="22"/>
  <c r="L22" i="22"/>
  <c r="N19" i="22"/>
  <c r="L19" i="22"/>
  <c r="O19" i="22" s="1"/>
  <c r="M15" i="22"/>
  <c r="N12" i="22"/>
  <c r="L12" i="22"/>
  <c r="O12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7" i="21" s="1"/>
  <c r="P809" i="21"/>
  <c r="O809" i="21"/>
  <c r="P808" i="21"/>
  <c r="M808" i="21"/>
  <c r="L808" i="21"/>
  <c r="O808" i="21" s="1"/>
  <c r="P807" i="21"/>
  <c r="O807" i="21"/>
  <c r="M807" i="21"/>
  <c r="L807" i="21"/>
  <c r="L805" i="21" s="1"/>
  <c r="O805" i="21" s="1"/>
  <c r="P806" i="21"/>
  <c r="O806" i="21"/>
  <c r="N806" i="21"/>
  <c r="N805" i="21" s="1"/>
  <c r="M806" i="21"/>
  <c r="L806" i="21"/>
  <c r="M805" i="21"/>
  <c r="P805" i="21" s="1"/>
  <c r="K804" i="21"/>
  <c r="J804" i="21"/>
  <c r="K802" i="21"/>
  <c r="J801" i="21"/>
  <c r="J800" i="21"/>
  <c r="J785" i="21" s="1"/>
  <c r="I800" i="21"/>
  <c r="K800" i="21" s="1"/>
  <c r="P798" i="21"/>
  <c r="O798" i="21"/>
  <c r="P797" i="21"/>
  <c r="O797" i="21"/>
  <c r="N796" i="21"/>
  <c r="M796" i="21"/>
  <c r="P796" i="21" s="1"/>
  <c r="L796" i="21"/>
  <c r="O796" i="21" s="1"/>
  <c r="P791" i="21"/>
  <c r="N791" i="21"/>
  <c r="L791" i="21"/>
  <c r="P790" i="21"/>
  <c r="O790" i="21"/>
  <c r="P789" i="21"/>
  <c r="N789" i="21"/>
  <c r="M789" i="21"/>
  <c r="P788" i="21"/>
  <c r="N788" i="21"/>
  <c r="M788" i="21"/>
  <c r="P787" i="21"/>
  <c r="O787" i="21"/>
  <c r="N787" i="21"/>
  <c r="N786" i="21" s="1"/>
  <c r="M787" i="21"/>
  <c r="L787" i="21"/>
  <c r="M786" i="21"/>
  <c r="P786" i="21" s="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N772" i="21" s="1"/>
  <c r="P774" i="21"/>
  <c r="O774" i="21"/>
  <c r="N773" i="21"/>
  <c r="M773" i="21"/>
  <c r="P773" i="21" s="1"/>
  <c r="L773" i="21"/>
  <c r="O773" i="21" s="1"/>
  <c r="P772" i="21"/>
  <c r="M772" i="21"/>
  <c r="M770" i="21" s="1"/>
  <c r="P770" i="21" s="1"/>
  <c r="L772" i="21"/>
  <c r="O772" i="21" s="1"/>
  <c r="P771" i="21"/>
  <c r="O771" i="21"/>
  <c r="N771" i="21"/>
  <c r="M771" i="21"/>
  <c r="L771" i="21"/>
  <c r="L770" i="21" s="1"/>
  <c r="O770" i="21" s="1"/>
  <c r="N770" i="21"/>
  <c r="K769" i="21"/>
  <c r="J769" i="21"/>
  <c r="P766" i="21"/>
  <c r="O766" i="21"/>
  <c r="P765" i="21"/>
  <c r="O765" i="21"/>
  <c r="O764" i="21"/>
  <c r="N764" i="21"/>
  <c r="M764" i="21"/>
  <c r="P764" i="21" s="1"/>
  <c r="L764" i="21"/>
  <c r="P759" i="21"/>
  <c r="O759" i="21"/>
  <c r="N759" i="21"/>
  <c r="N756" i="21" s="1"/>
  <c r="N754" i="21" s="1"/>
  <c r="P758" i="21"/>
  <c r="O758" i="21"/>
  <c r="N757" i="21"/>
  <c r="M757" i="21"/>
  <c r="P757" i="21" s="1"/>
  <c r="L757" i="21"/>
  <c r="O757" i="21" s="1"/>
  <c r="P756" i="21"/>
  <c r="M756" i="21"/>
  <c r="M754" i="21" s="1"/>
  <c r="P754" i="21" s="1"/>
  <c r="L756" i="21"/>
  <c r="O756" i="21" s="1"/>
  <c r="P755" i="21"/>
  <c r="O755" i="21"/>
  <c r="N755" i="21"/>
  <c r="M755" i="21"/>
  <c r="L755" i="21"/>
  <c r="L754" i="21" s="1"/>
  <c r="O754" i="21" s="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N739" i="21" s="1"/>
  <c r="P741" i="21"/>
  <c r="O741" i="21"/>
  <c r="N740" i="21"/>
  <c r="M740" i="21"/>
  <c r="P740" i="21" s="1"/>
  <c r="L740" i="21"/>
  <c r="O740" i="21" s="1"/>
  <c r="P739" i="21"/>
  <c r="M739" i="21"/>
  <c r="M737" i="21" s="1"/>
  <c r="P737" i="21" s="1"/>
  <c r="L739" i="21"/>
  <c r="O739" i="21" s="1"/>
  <c r="P738" i="21"/>
  <c r="O738" i="21"/>
  <c r="N738" i="21"/>
  <c r="M738" i="21"/>
  <c r="L738" i="21"/>
  <c r="L737" i="21" s="1"/>
  <c r="O737" i="21" s="1"/>
  <c r="N737" i="2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P695" i="21"/>
  <c r="O695" i="21"/>
  <c r="N695" i="21"/>
  <c r="M695" i="21"/>
  <c r="L695" i="21"/>
  <c r="N694" i="21"/>
  <c r="N690" i="21"/>
  <c r="L690" i="21"/>
  <c r="L687" i="21" s="1"/>
  <c r="O687" i="21" s="1"/>
  <c r="N688" i="21"/>
  <c r="N687" i="21"/>
  <c r="N685" i="21" s="1"/>
  <c r="N686" i="21"/>
  <c r="M686" i="21"/>
  <c r="L686" i="21"/>
  <c r="O686" i="21" s="1"/>
  <c r="J679" i="21"/>
  <c r="J678" i="21"/>
  <c r="I678" i="21"/>
  <c r="K678" i="21" s="1"/>
  <c r="J675" i="21"/>
  <c r="I671" i="21"/>
  <c r="K671" i="21" s="1"/>
  <c r="I670" i="21"/>
  <c r="K670" i="21" s="1"/>
  <c r="J669" i="21"/>
  <c r="I669" i="21"/>
  <c r="K673" i="21" s="1"/>
  <c r="P667" i="21"/>
  <c r="O667" i="21"/>
  <c r="P666" i="21"/>
  <c r="O666" i="21"/>
  <c r="P665" i="21"/>
  <c r="N665" i="21"/>
  <c r="M665" i="21"/>
  <c r="L665" i="21"/>
  <c r="O665" i="21" s="1"/>
  <c r="N660" i="21"/>
  <c r="N658" i="21" s="1"/>
  <c r="L660" i="21"/>
  <c r="P659" i="21"/>
  <c r="O659" i="21"/>
  <c r="N657" i="21"/>
  <c r="P656" i="21"/>
  <c r="O656" i="21"/>
  <c r="N656" i="21"/>
  <c r="N655" i="21" s="1"/>
  <c r="M656" i="21"/>
  <c r="L656" i="21"/>
  <c r="J654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P640" i="21"/>
  <c r="O640" i="21"/>
  <c r="N639" i="21"/>
  <c r="M639" i="21"/>
  <c r="P639" i="21" s="1"/>
  <c r="N638" i="21"/>
  <c r="N634" i="21"/>
  <c r="L634" i="21"/>
  <c r="L632" i="21" s="1"/>
  <c r="O632" i="21" s="1"/>
  <c r="P633" i="21"/>
  <c r="O633" i="21"/>
  <c r="N632" i="21"/>
  <c r="N631" i="21"/>
  <c r="O630" i="21"/>
  <c r="N630" i="21"/>
  <c r="M630" i="21"/>
  <c r="P630" i="21" s="1"/>
  <c r="L630" i="21"/>
  <c r="N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3" i="21" s="1"/>
  <c r="J592" i="21" s="1"/>
  <c r="I594" i="21"/>
  <c r="I593" i="21"/>
  <c r="J583" i="21"/>
  <c r="J582" i="21"/>
  <c r="J577" i="21"/>
  <c r="I577" i="21"/>
  <c r="J576" i="21"/>
  <c r="J559" i="21" s="1"/>
  <c r="J543" i="21" s="1"/>
  <c r="I576" i="21"/>
  <c r="J569" i="21"/>
  <c r="I569" i="21"/>
  <c r="K569" i="21" s="1"/>
  <c r="J568" i="21"/>
  <c r="I568" i="21"/>
  <c r="K568" i="21" s="1"/>
  <c r="J561" i="21"/>
  <c r="I561" i="21"/>
  <c r="J560" i="21"/>
  <c r="I560" i="21"/>
  <c r="P557" i="21"/>
  <c r="L557" i="21"/>
  <c r="O557" i="21" s="1"/>
  <c r="P556" i="21"/>
  <c r="O556" i="21"/>
  <c r="N555" i="21"/>
  <c r="M555" i="21"/>
  <c r="P555" i="21" s="1"/>
  <c r="N553" i="21"/>
  <c r="N549" i="21" s="1"/>
  <c r="L549" i="21"/>
  <c r="M549" i="21" s="1"/>
  <c r="P548" i="21"/>
  <c r="O548" i="21"/>
  <c r="N545" i="21"/>
  <c r="M545" i="2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L528" i="21"/>
  <c r="L526" i="21" s="1"/>
  <c r="O526" i="21" s="1"/>
  <c r="P527" i="21"/>
  <c r="O527" i="21"/>
  <c r="N526" i="21"/>
  <c r="M526" i="21"/>
  <c r="P526" i="21" s="1"/>
  <c r="P525" i="21"/>
  <c r="M525" i="21"/>
  <c r="P524" i="21"/>
  <c r="O524" i="21"/>
  <c r="N524" i="21"/>
  <c r="N523" i="21" s="1"/>
  <c r="M524" i="21"/>
  <c r="L524" i="21"/>
  <c r="M523" i="21"/>
  <c r="P523" i="21" s="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N502" i="21" s="1"/>
  <c r="M504" i="21"/>
  <c r="P504" i="21" s="1"/>
  <c r="L504" i="21"/>
  <c r="P503" i="21"/>
  <c r="N503" i="21"/>
  <c r="M503" i="21"/>
  <c r="L503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P477" i="21"/>
  <c r="N477" i="21"/>
  <c r="M477" i="21"/>
  <c r="L477" i="21"/>
  <c r="O477" i="21" s="1"/>
  <c r="N476" i="21"/>
  <c r="N473" i="21"/>
  <c r="L472" i="21"/>
  <c r="P471" i="21"/>
  <c r="O471" i="21"/>
  <c r="P468" i="21"/>
  <c r="O468" i="2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I460" i="21"/>
  <c r="K458" i="21"/>
  <c r="P456" i="21"/>
  <c r="L456" i="21"/>
  <c r="P455" i="21"/>
  <c r="O455" i="21"/>
  <c r="P454" i="21"/>
  <c r="N454" i="21"/>
  <c r="M454" i="21"/>
  <c r="N453" i="21"/>
  <c r="N449" i="21"/>
  <c r="N447" i="21" s="1"/>
  <c r="L449" i="21"/>
  <c r="M449" i="21" s="1"/>
  <c r="P448" i="21"/>
  <c r="O448" i="21"/>
  <c r="N445" i="21"/>
  <c r="M445" i="21"/>
  <c r="L445" i="21"/>
  <c r="O445" i="21" s="1"/>
  <c r="J443" i="21"/>
  <c r="J442" i="21"/>
  <c r="I441" i="21"/>
  <c r="K441" i="21" s="1"/>
  <c r="I440" i="21"/>
  <c r="I439" i="21"/>
  <c r="K439" i="21" s="1"/>
  <c r="I438" i="21"/>
  <c r="K438" i="21" s="1"/>
  <c r="I437" i="21"/>
  <c r="K437" i="21" s="1"/>
  <c r="I435" i="21"/>
  <c r="I433" i="21" s="1"/>
  <c r="I417" i="21" s="1"/>
  <c r="J434" i="21"/>
  <c r="P431" i="21"/>
  <c r="L431" i="21"/>
  <c r="O431" i="21" s="1"/>
  <c r="P430" i="21"/>
  <c r="O430" i="21"/>
  <c r="N429" i="21"/>
  <c r="M429" i="21"/>
  <c r="P429" i="21" s="1"/>
  <c r="N428" i="21"/>
  <c r="N425" i="21"/>
  <c r="N424" i="21"/>
  <c r="L424" i="21"/>
  <c r="M424" i="21" s="1"/>
  <c r="P423" i="21"/>
  <c r="O423" i="21"/>
  <c r="N422" i="21"/>
  <c r="N421" i="21"/>
  <c r="N419" i="21" s="1"/>
  <c r="P420" i="21"/>
  <c r="O420" i="21"/>
  <c r="N420" i="21"/>
  <c r="M420" i="21"/>
  <c r="L420" i="2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M407" i="21"/>
  <c r="P407" i="21" s="1"/>
  <c r="L407" i="21"/>
  <c r="O407" i="21" s="1"/>
  <c r="P406" i="21"/>
  <c r="O406" i="21"/>
  <c r="P403" i="2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L394" i="21"/>
  <c r="O394" i="21" s="1"/>
  <c r="P393" i="21"/>
  <c r="O393" i="21"/>
  <c r="N390" i="21"/>
  <c r="M390" i="21"/>
  <c r="P390" i="21" s="1"/>
  <c r="L390" i="21"/>
  <c r="O390" i="21" s="1"/>
  <c r="K388" i="21"/>
  <c r="J388" i="21"/>
  <c r="I388" i="21"/>
  <c r="J385" i="21"/>
  <c r="I385" i="21"/>
  <c r="K382" i="21"/>
  <c r="J382" i="21"/>
  <c r="J381" i="2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L351" i="21" s="1"/>
  <c r="P352" i="21"/>
  <c r="O352" i="21"/>
  <c r="N350" i="21"/>
  <c r="M350" i="21"/>
  <c r="L350" i="21"/>
  <c r="L348" i="21" s="1"/>
  <c r="P349" i="21"/>
  <c r="O349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L334" i="21" s="1"/>
  <c r="O334" i="21" s="1"/>
  <c r="P335" i="21"/>
  <c r="O335" i="21"/>
  <c r="N333" i="21"/>
  <c r="M333" i="21"/>
  <c r="L333" i="21"/>
  <c r="P332" i="21"/>
  <c r="O332" i="21"/>
  <c r="P329" i="21"/>
  <c r="N329" i="21"/>
  <c r="M329" i="21"/>
  <c r="L329" i="21"/>
  <c r="O329" i="21" s="1"/>
  <c r="I327" i="21"/>
  <c r="I325" i="21"/>
  <c r="N323" i="21"/>
  <c r="N321" i="21" s="1"/>
  <c r="M323" i="21"/>
  <c r="L323" i="21"/>
  <c r="O323" i="21" s="1"/>
  <c r="P322" i="21"/>
  <c r="O322" i="21"/>
  <c r="N320" i="21"/>
  <c r="M320" i="21"/>
  <c r="M318" i="21" s="1"/>
  <c r="P318" i="21" s="1"/>
  <c r="L320" i="21"/>
  <c r="O320" i="21" s="1"/>
  <c r="P319" i="21"/>
  <c r="O319" i="21"/>
  <c r="P316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N306" i="21"/>
  <c r="N304" i="21" s="1"/>
  <c r="M306" i="21"/>
  <c r="M304" i="21" s="1"/>
  <c r="P304" i="21" s="1"/>
  <c r="L306" i="21"/>
  <c r="O306" i="21" s="1"/>
  <c r="P305" i="21"/>
  <c r="O305" i="21"/>
  <c r="N303" i="21"/>
  <c r="N301" i="21" s="1"/>
  <c r="M303" i="21"/>
  <c r="M301" i="21" s="1"/>
  <c r="L303" i="21"/>
  <c r="L301" i="21" s="1"/>
  <c r="P302" i="21"/>
  <c r="O302" i="21"/>
  <c r="P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75" i="21" s="1"/>
  <c r="I287" i="21"/>
  <c r="I276" i="21" s="1"/>
  <c r="K276" i="21" s="1"/>
  <c r="N285" i="21"/>
  <c r="N283" i="21" s="1"/>
  <c r="M285" i="21"/>
  <c r="P285" i="21" s="1"/>
  <c r="L285" i="21"/>
  <c r="O285" i="21" s="1"/>
  <c r="P284" i="21"/>
  <c r="O284" i="21"/>
  <c r="N282" i="21"/>
  <c r="M282" i="21"/>
  <c r="L282" i="21"/>
  <c r="L280" i="21" s="1"/>
  <c r="P281" i="21"/>
  <c r="O281" i="21"/>
  <c r="O278" i="21"/>
  <c r="N278" i="21"/>
  <c r="M278" i="21"/>
  <c r="L278" i="21"/>
  <c r="J276" i="21"/>
  <c r="I271" i="21"/>
  <c r="N269" i="21"/>
  <c r="M269" i="21"/>
  <c r="P269" i="21" s="1"/>
  <c r="L269" i="21"/>
  <c r="O269" i="21" s="1"/>
  <c r="P268" i="21"/>
  <c r="O268" i="21"/>
  <c r="N266" i="21"/>
  <c r="N264" i="21" s="1"/>
  <c r="M266" i="21"/>
  <c r="M264" i="21" s="1"/>
  <c r="L266" i="21"/>
  <c r="P265" i="21"/>
  <c r="O265" i="21"/>
  <c r="P262" i="21"/>
  <c r="N262" i="21"/>
  <c r="M262" i="21"/>
  <c r="L262" i="21"/>
  <c r="J260" i="21"/>
  <c r="K258" i="21"/>
  <c r="K257" i="21"/>
  <c r="I255" i="21"/>
  <c r="L253" i="21"/>
  <c r="L252" i="21"/>
  <c r="L251" i="21"/>
  <c r="L250" i="21"/>
  <c r="P249" i="21"/>
  <c r="N249" i="21"/>
  <c r="J248" i="21"/>
  <c r="K247" i="21"/>
  <c r="K246" i="21"/>
  <c r="I244" i="21"/>
  <c r="I237" i="21" s="1"/>
  <c r="L242" i="21"/>
  <c r="L241" i="21"/>
  <c r="L240" i="21"/>
  <c r="L239" i="21"/>
  <c r="P238" i="21"/>
  <c r="N238" i="21"/>
  <c r="J237" i="21"/>
  <c r="K236" i="21"/>
  <c r="J236" i="21"/>
  <c r="I236" i="21"/>
  <c r="K235" i="21"/>
  <c r="J235" i="21"/>
  <c r="I235" i="21"/>
  <c r="J233" i="21"/>
  <c r="N231" i="21"/>
  <c r="N230" i="21"/>
  <c r="N229" i="21"/>
  <c r="N228" i="21"/>
  <c r="N227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K197" i="21" s="1"/>
  <c r="L202" i="21"/>
  <c r="L201" i="21"/>
  <c r="L200" i="21"/>
  <c r="L199" i="21"/>
  <c r="P198" i="21"/>
  <c r="N198" i="21"/>
  <c r="J197" i="21"/>
  <c r="J195" i="21"/>
  <c r="J194" i="21" s="1"/>
  <c r="I193" i="2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N184" i="21" s="1"/>
  <c r="M186" i="21"/>
  <c r="M184" i="21" s="1"/>
  <c r="L186" i="21"/>
  <c r="L184" i="21" s="1"/>
  <c r="P185" i="21"/>
  <c r="O185" i="21"/>
  <c r="O182" i="21"/>
  <c r="N182" i="21"/>
  <c r="M182" i="21"/>
  <c r="L182" i="21"/>
  <c r="J177" i="21"/>
  <c r="I176" i="21"/>
  <c r="I174" i="21" s="1"/>
  <c r="I164" i="21" s="1"/>
  <c r="J174" i="21"/>
  <c r="J164" i="21" s="1"/>
  <c r="N173" i="21"/>
  <c r="N171" i="21" s="1"/>
  <c r="M173" i="21"/>
  <c r="P173" i="21" s="1"/>
  <c r="L173" i="21"/>
  <c r="O173" i="21" s="1"/>
  <c r="P172" i="21"/>
  <c r="O172" i="21"/>
  <c r="N170" i="21"/>
  <c r="M170" i="21"/>
  <c r="M168" i="21" s="1"/>
  <c r="L170" i="21"/>
  <c r="P169" i="21"/>
  <c r="O169" i="21"/>
  <c r="O166" i="21"/>
  <c r="N166" i="21"/>
  <c r="M166" i="21"/>
  <c r="L166" i="21"/>
  <c r="I159" i="21"/>
  <c r="K159" i="21" s="1"/>
  <c r="N157" i="21"/>
  <c r="N155" i="21" s="1"/>
  <c r="M157" i="21"/>
  <c r="L157" i="21"/>
  <c r="O157" i="21" s="1"/>
  <c r="P156" i="21"/>
  <c r="O156" i="21"/>
  <c r="N154" i="21"/>
  <c r="M154" i="21"/>
  <c r="L154" i="21"/>
  <c r="L152" i="21" s="1"/>
  <c r="P153" i="21"/>
  <c r="O153" i="21"/>
  <c r="P150" i="21"/>
  <c r="N150" i="21"/>
  <c r="M150" i="21"/>
  <c r="L150" i="21"/>
  <c r="O150" i="21" s="1"/>
  <c r="J148" i="21"/>
  <c r="I146" i="21"/>
  <c r="K146" i="21" s="1"/>
  <c r="I145" i="21"/>
  <c r="K145" i="21" s="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P137" i="21" s="1"/>
  <c r="L137" i="21"/>
  <c r="O137" i="21" s="1"/>
  <c r="P136" i="21"/>
  <c r="O136" i="21"/>
  <c r="P133" i="21"/>
  <c r="O133" i="21"/>
  <c r="N133" i="21"/>
  <c r="M133" i="21"/>
  <c r="L133" i="21"/>
  <c r="J130" i="21"/>
  <c r="N127" i="21"/>
  <c r="N125" i="21" s="1"/>
  <c r="M127" i="21"/>
  <c r="L127" i="21"/>
  <c r="O127" i="21" s="1"/>
  <c r="P126" i="21"/>
  <c r="O126" i="21"/>
  <c r="N124" i="21"/>
  <c r="M124" i="21"/>
  <c r="L124" i="21"/>
  <c r="O124" i="21" s="1"/>
  <c r="P123" i="21"/>
  <c r="O123" i="21"/>
  <c r="N120" i="21"/>
  <c r="M120" i="21"/>
  <c r="P120" i="21" s="1"/>
  <c r="L120" i="21"/>
  <c r="O120" i="21" s="1"/>
  <c r="K118" i="21"/>
  <c r="J118" i="21"/>
  <c r="I116" i="21"/>
  <c r="K116" i="21" s="1"/>
  <c r="I115" i="2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K99" i="21" s="1"/>
  <c r="J98" i="21"/>
  <c r="I98" i="21"/>
  <c r="K98" i="21" s="1"/>
  <c r="N96" i="21"/>
  <c r="M96" i="21"/>
  <c r="L96" i="21"/>
  <c r="O96" i="21" s="1"/>
  <c r="P95" i="21"/>
  <c r="O95" i="21"/>
  <c r="N93" i="21"/>
  <c r="N91" i="21" s="1"/>
  <c r="M93" i="21"/>
  <c r="L93" i="21"/>
  <c r="P92" i="21"/>
  <c r="O92" i="21"/>
  <c r="P89" i="21"/>
  <c r="N89" i="21"/>
  <c r="M89" i="21"/>
  <c r="L89" i="21"/>
  <c r="O89" i="21" s="1"/>
  <c r="J87" i="21"/>
  <c r="J86" i="21"/>
  <c r="I84" i="21"/>
  <c r="K84" i="21" s="1"/>
  <c r="I83" i="21"/>
  <c r="K83" i="21" s="1"/>
  <c r="I82" i="21"/>
  <c r="I81" i="21"/>
  <c r="K81" i="21" s="1"/>
  <c r="I80" i="21"/>
  <c r="K80" i="21" s="1"/>
  <c r="I79" i="21"/>
  <c r="I78" i="21"/>
  <c r="K78" i="21" s="1"/>
  <c r="J77" i="21"/>
  <c r="J76" i="21"/>
  <c r="J64" i="21" s="1"/>
  <c r="N74" i="21"/>
  <c r="N72" i="21" s="1"/>
  <c r="M74" i="21"/>
  <c r="P74" i="21" s="1"/>
  <c r="L74" i="21"/>
  <c r="O74" i="21" s="1"/>
  <c r="P73" i="21"/>
  <c r="O73" i="21"/>
  <c r="N71" i="21"/>
  <c r="M71" i="21"/>
  <c r="L71" i="21"/>
  <c r="L69" i="21" s="1"/>
  <c r="P70" i="21"/>
  <c r="O70" i="21"/>
  <c r="P67" i="21"/>
  <c r="N67" i="21"/>
  <c r="M67" i="21"/>
  <c r="L67" i="21"/>
  <c r="O67" i="21" s="1"/>
  <c r="J65" i="21"/>
  <c r="N61" i="21"/>
  <c r="M61" i="21"/>
  <c r="M59" i="21" s="1"/>
  <c r="L61" i="21"/>
  <c r="L59" i="21" s="1"/>
  <c r="P60" i="21"/>
  <c r="O60" i="21"/>
  <c r="N58" i="21"/>
  <c r="N56" i="21" s="1"/>
  <c r="M58" i="21"/>
  <c r="M56" i="21" s="1"/>
  <c r="L58" i="21"/>
  <c r="P57" i="21"/>
  <c r="O57" i="21"/>
  <c r="O54" i="21"/>
  <c r="N54" i="21"/>
  <c r="M54" i="21"/>
  <c r="L54" i="21"/>
  <c r="N49" i="21"/>
  <c r="N47" i="21" s="1"/>
  <c r="M49" i="21"/>
  <c r="M47" i="21" s="1"/>
  <c r="P47" i="21" s="1"/>
  <c r="L49" i="21"/>
  <c r="P48" i="21"/>
  <c r="O48" i="21"/>
  <c r="N46" i="21"/>
  <c r="M46" i="21"/>
  <c r="M44" i="21" s="1"/>
  <c r="L46" i="21"/>
  <c r="L44" i="21" s="1"/>
  <c r="P45" i="21"/>
  <c r="O45" i="21"/>
  <c r="P42" i="21"/>
  <c r="N42" i="21"/>
  <c r="M42" i="21"/>
  <c r="L42" i="21"/>
  <c r="O42" i="21" s="1"/>
  <c r="N36" i="21"/>
  <c r="M36" i="21"/>
  <c r="M34" i="21" s="1"/>
  <c r="P34" i="21" s="1"/>
  <c r="P35" i="21"/>
  <c r="N35" i="21"/>
  <c r="N34" i="21" s="1"/>
  <c r="M35" i="21"/>
  <c r="L35" i="21"/>
  <c r="O32" i="21"/>
  <c r="N32" i="21"/>
  <c r="M32" i="21"/>
  <c r="P32" i="21" s="1"/>
  <c r="L32" i="21"/>
  <c r="N29" i="21"/>
  <c r="L29" i="21"/>
  <c r="O25" i="21"/>
  <c r="N25" i="21"/>
  <c r="M25" i="21"/>
  <c r="P25" i="21" s="1"/>
  <c r="L25" i="21"/>
  <c r="P22" i="21"/>
  <c r="N22" i="21"/>
  <c r="N19" i="21" s="1"/>
  <c r="M22" i="21"/>
  <c r="L22" i="21"/>
  <c r="M19" i="21"/>
  <c r="P19" i="21" s="1"/>
  <c r="N15" i="21"/>
  <c r="L15" i="21"/>
  <c r="M12" i="21"/>
  <c r="P12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N815" i="20"/>
  <c r="M815" i="20"/>
  <c r="P815" i="20" s="1"/>
  <c r="L815" i="20"/>
  <c r="O815" i="20" s="1"/>
  <c r="P810" i="20"/>
  <c r="O810" i="20"/>
  <c r="N810" i="20"/>
  <c r="N808" i="20" s="1"/>
  <c r="P809" i="20"/>
  <c r="O809" i="20"/>
  <c r="P808" i="20"/>
  <c r="M808" i="20"/>
  <c r="L808" i="20"/>
  <c r="O808" i="20" s="1"/>
  <c r="P807" i="20"/>
  <c r="O807" i="20"/>
  <c r="N807" i="20"/>
  <c r="M807" i="20"/>
  <c r="L807" i="20"/>
  <c r="O806" i="20"/>
  <c r="N806" i="20"/>
  <c r="M806" i="20"/>
  <c r="P806" i="20" s="1"/>
  <c r="L806" i="20"/>
  <c r="N805" i="20"/>
  <c r="L805" i="20"/>
  <c r="O805" i="20" s="1"/>
  <c r="K804" i="20"/>
  <c r="J804" i="20"/>
  <c r="K802" i="20"/>
  <c r="J801" i="20"/>
  <c r="J800" i="20"/>
  <c r="J785" i="20" s="1"/>
  <c r="I800" i="20"/>
  <c r="K800" i="20" s="1"/>
  <c r="P798" i="20"/>
  <c r="O798" i="20"/>
  <c r="P797" i="20"/>
  <c r="O797" i="20"/>
  <c r="N796" i="20"/>
  <c r="M796" i="20"/>
  <c r="P796" i="20" s="1"/>
  <c r="L796" i="20"/>
  <c r="O796" i="20" s="1"/>
  <c r="P791" i="20"/>
  <c r="N791" i="20"/>
  <c r="L791" i="20"/>
  <c r="O791" i="20" s="1"/>
  <c r="P790" i="20"/>
  <c r="O790" i="20"/>
  <c r="P789" i="20"/>
  <c r="N789" i="20"/>
  <c r="M789" i="20"/>
  <c r="P788" i="20"/>
  <c r="N788" i="20"/>
  <c r="M788" i="20"/>
  <c r="O787" i="20"/>
  <c r="N787" i="20"/>
  <c r="M787" i="20"/>
  <c r="P787" i="20" s="1"/>
  <c r="L787" i="20"/>
  <c r="N786" i="20"/>
  <c r="P782" i="20"/>
  <c r="O782" i="20"/>
  <c r="P781" i="20"/>
  <c r="O781" i="20"/>
  <c r="N780" i="20"/>
  <c r="M780" i="20"/>
  <c r="P780" i="20" s="1"/>
  <c r="L780" i="20"/>
  <c r="O780" i="20" s="1"/>
  <c r="P775" i="20"/>
  <c r="O775" i="20"/>
  <c r="N775" i="20"/>
  <c r="N773" i="20" s="1"/>
  <c r="P774" i="20"/>
  <c r="O774" i="20"/>
  <c r="M773" i="20"/>
  <c r="P773" i="20" s="1"/>
  <c r="L773" i="20"/>
  <c r="O773" i="20" s="1"/>
  <c r="P772" i="20"/>
  <c r="M772" i="20"/>
  <c r="L772" i="20"/>
  <c r="O772" i="20" s="1"/>
  <c r="P771" i="20"/>
  <c r="O771" i="20"/>
  <c r="N771" i="20"/>
  <c r="M771" i="20"/>
  <c r="L771" i="20"/>
  <c r="L770" i="20" s="1"/>
  <c r="O770" i="20" s="1"/>
  <c r="P770" i="20"/>
  <c r="M770" i="20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M757" i="20"/>
  <c r="P757" i="20" s="1"/>
  <c r="L757" i="20"/>
  <c r="O757" i="20" s="1"/>
  <c r="P756" i="20"/>
  <c r="M756" i="20"/>
  <c r="L756" i="20"/>
  <c r="O756" i="20" s="1"/>
  <c r="P755" i="20"/>
  <c r="O755" i="20"/>
  <c r="N755" i="20"/>
  <c r="M755" i="20"/>
  <c r="L755" i="20"/>
  <c r="L754" i="20" s="1"/>
  <c r="O754" i="20" s="1"/>
  <c r="P754" i="20"/>
  <c r="M754" i="20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M740" i="20"/>
  <c r="P740" i="20" s="1"/>
  <c r="L740" i="20"/>
  <c r="O740" i="20" s="1"/>
  <c r="P739" i="20"/>
  <c r="M739" i="20"/>
  <c r="L739" i="20"/>
  <c r="O739" i="20" s="1"/>
  <c r="P738" i="20"/>
  <c r="O738" i="20"/>
  <c r="N738" i="20"/>
  <c r="M738" i="20"/>
  <c r="L738" i="20"/>
  <c r="L737" i="20" s="1"/>
  <c r="O737" i="20" s="1"/>
  <c r="P737" i="20"/>
  <c r="M737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N695" i="20"/>
  <c r="M695" i="20"/>
  <c r="P695" i="20" s="1"/>
  <c r="L695" i="20"/>
  <c r="O695" i="20" s="1"/>
  <c r="N690" i="20"/>
  <c r="N688" i="20" s="1"/>
  <c r="L690" i="20"/>
  <c r="O690" i="20" s="1"/>
  <c r="P686" i="20"/>
  <c r="O686" i="20"/>
  <c r="N686" i="20"/>
  <c r="M686" i="20"/>
  <c r="L686" i="20"/>
  <c r="J679" i="20"/>
  <c r="J678" i="20"/>
  <c r="I678" i="20"/>
  <c r="K678" i="20" s="1"/>
  <c r="J675" i="20"/>
  <c r="I671" i="20"/>
  <c r="K671" i="20" s="1"/>
  <c r="I670" i="20"/>
  <c r="K670" i="20" s="1"/>
  <c r="J669" i="20"/>
  <c r="J654" i="20" s="1"/>
  <c r="I669" i="20"/>
  <c r="P667" i="20"/>
  <c r="O667" i="20"/>
  <c r="P666" i="20"/>
  <c r="O666" i="20"/>
  <c r="P665" i="20"/>
  <c r="O665" i="20"/>
  <c r="N665" i="20"/>
  <c r="M665" i="20"/>
  <c r="L665" i="20"/>
  <c r="N660" i="20"/>
  <c r="L660" i="20"/>
  <c r="L658" i="20" s="1"/>
  <c r="P659" i="20"/>
  <c r="O659" i="20"/>
  <c r="N658" i="20"/>
  <c r="O656" i="20"/>
  <c r="N656" i="20"/>
  <c r="M656" i="20"/>
  <c r="P656" i="20" s="1"/>
  <c r="L656" i="20"/>
  <c r="K652" i="20"/>
  <c r="J652" i="20"/>
  <c r="J651" i="20"/>
  <c r="J628" i="20" s="1"/>
  <c r="I651" i="20"/>
  <c r="I628" i="20" s="1"/>
  <c r="K628" i="20" s="1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N639" i="20"/>
  <c r="M639" i="20"/>
  <c r="P639" i="20" s="1"/>
  <c r="P634" i="20"/>
  <c r="N634" i="20"/>
  <c r="N631" i="20" s="1"/>
  <c r="L634" i="20"/>
  <c r="O634" i="20" s="1"/>
  <c r="P633" i="20"/>
  <c r="O633" i="20"/>
  <c r="N632" i="20"/>
  <c r="M632" i="20"/>
  <c r="P632" i="20" s="1"/>
  <c r="P631" i="20"/>
  <c r="M631" i="20"/>
  <c r="P630" i="20"/>
  <c r="O630" i="20"/>
  <c r="N630" i="20"/>
  <c r="M630" i="20"/>
  <c r="L630" i="20"/>
  <c r="N629" i="20"/>
  <c r="M629" i="20"/>
  <c r="P629" i="20" s="1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594" i="20" s="1"/>
  <c r="J603" i="20"/>
  <c r="J596" i="20"/>
  <c r="J595" i="20"/>
  <c r="J593" i="20" s="1"/>
  <c r="I594" i="20"/>
  <c r="I593" i="20"/>
  <c r="I592" i="20" s="1"/>
  <c r="J583" i="20"/>
  <c r="J582" i="20"/>
  <c r="J577" i="20"/>
  <c r="I577" i="20"/>
  <c r="K577" i="20" s="1"/>
  <c r="J576" i="20"/>
  <c r="I576" i="20"/>
  <c r="K576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J543" i="20" s="1"/>
  <c r="P557" i="20"/>
  <c r="L557" i="20"/>
  <c r="O557" i="20" s="1"/>
  <c r="P556" i="20"/>
  <c r="O556" i="20"/>
  <c r="P555" i="20"/>
  <c r="N555" i="20"/>
  <c r="M555" i="20"/>
  <c r="N549" i="20"/>
  <c r="L549" i="20"/>
  <c r="L547" i="20" s="1"/>
  <c r="P548" i="20"/>
  <c r="O548" i="20"/>
  <c r="N547" i="20"/>
  <c r="O545" i="20"/>
  <c r="N545" i="20"/>
  <c r="M545" i="20"/>
  <c r="P545" i="20" s="1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P535" i="20"/>
  <c r="L535" i="20"/>
  <c r="L533" i="20" s="1"/>
  <c r="O533" i="20" s="1"/>
  <c r="P534" i="20"/>
  <c r="O534" i="20"/>
  <c r="P533" i="20"/>
  <c r="N533" i="20"/>
  <c r="M533" i="20"/>
  <c r="P528" i="20"/>
  <c r="N528" i="20"/>
  <c r="N526" i="20" s="1"/>
  <c r="L528" i="20"/>
  <c r="P527" i="20"/>
  <c r="O527" i="20"/>
  <c r="M526" i="20"/>
  <c r="P526" i="20" s="1"/>
  <c r="N525" i="20"/>
  <c r="M525" i="20"/>
  <c r="P525" i="20" s="1"/>
  <c r="N524" i="20"/>
  <c r="M524" i="20"/>
  <c r="M523" i="20" s="1"/>
  <c r="P523" i="20" s="1"/>
  <c r="L524" i="20"/>
  <c r="O524" i="20" s="1"/>
  <c r="K517" i="20"/>
  <c r="J517" i="20"/>
  <c r="K516" i="20"/>
  <c r="P514" i="20"/>
  <c r="O514" i="20"/>
  <c r="P513" i="20"/>
  <c r="O513" i="20"/>
  <c r="N512" i="20"/>
  <c r="M512" i="20"/>
  <c r="P512" i="20" s="1"/>
  <c r="L512" i="20"/>
  <c r="O512" i="20" s="1"/>
  <c r="P507" i="20"/>
  <c r="O507" i="20"/>
  <c r="N507" i="20"/>
  <c r="P506" i="20"/>
  <c r="O506" i="20"/>
  <c r="P505" i="20"/>
  <c r="M505" i="20"/>
  <c r="L505" i="20"/>
  <c r="O505" i="20" s="1"/>
  <c r="P504" i="20"/>
  <c r="M504" i="20"/>
  <c r="L504" i="20"/>
  <c r="O504" i="20" s="1"/>
  <c r="P503" i="20"/>
  <c r="O503" i="20"/>
  <c r="N503" i="20"/>
  <c r="M503" i="20"/>
  <c r="L503" i="20"/>
  <c r="P502" i="20"/>
  <c r="M502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P472" i="20"/>
  <c r="N472" i="20"/>
  <c r="N469" i="20" s="1"/>
  <c r="L472" i="20"/>
  <c r="O472" i="20" s="1"/>
  <c r="P471" i="20"/>
  <c r="O471" i="20"/>
  <c r="N470" i="20"/>
  <c r="M470" i="20"/>
  <c r="P470" i="20" s="1"/>
  <c r="P469" i="20"/>
  <c r="M469" i="20"/>
  <c r="P468" i="20"/>
  <c r="O468" i="20"/>
  <c r="N468" i="20"/>
  <c r="M468" i="20"/>
  <c r="L468" i="20"/>
  <c r="N467" i="20"/>
  <c r="M467" i="20"/>
  <c r="P467" i="20" s="1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I442" i="20" s="1"/>
  <c r="K442" i="20" s="1"/>
  <c r="K458" i="20"/>
  <c r="P456" i="20"/>
  <c r="L456" i="20"/>
  <c r="P455" i="20"/>
  <c r="O455" i="20"/>
  <c r="N454" i="20"/>
  <c r="M454" i="20"/>
  <c r="P454" i="20" s="1"/>
  <c r="P449" i="20"/>
  <c r="N449" i="20"/>
  <c r="N446" i="20" s="1"/>
  <c r="N444" i="20" s="1"/>
  <c r="L449" i="20"/>
  <c r="P448" i="20"/>
  <c r="O448" i="20"/>
  <c r="N447" i="20"/>
  <c r="M447" i="20"/>
  <c r="P447" i="20" s="1"/>
  <c r="M446" i="20"/>
  <c r="P446" i="20" s="1"/>
  <c r="P445" i="20"/>
  <c r="N445" i="20"/>
  <c r="M445" i="20"/>
  <c r="L445" i="20"/>
  <c r="J443" i="20"/>
  <c r="J442" i="20"/>
  <c r="I441" i="20"/>
  <c r="K441" i="20" s="1"/>
  <c r="I440" i="20"/>
  <c r="I439" i="20"/>
  <c r="K439" i="20" s="1"/>
  <c r="I438" i="20"/>
  <c r="K438" i="20" s="1"/>
  <c r="I437" i="20"/>
  <c r="K437" i="20" s="1"/>
  <c r="I435" i="20"/>
  <c r="I433" i="20" s="1"/>
  <c r="J434" i="20"/>
  <c r="P431" i="20"/>
  <c r="L431" i="20"/>
  <c r="O431" i="20" s="1"/>
  <c r="P430" i="20"/>
  <c r="O430" i="20"/>
  <c r="P429" i="20"/>
  <c r="N429" i="20"/>
  <c r="M429" i="20"/>
  <c r="N424" i="20"/>
  <c r="L424" i="20"/>
  <c r="M424" i="20" s="1"/>
  <c r="P423" i="20"/>
  <c r="O423" i="20"/>
  <c r="N420" i="20"/>
  <c r="M420" i="20"/>
  <c r="P420" i="20" s="1"/>
  <c r="L420" i="20"/>
  <c r="O420" i="20" s="1"/>
  <c r="J418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N405" i="20" s="1"/>
  <c r="M407" i="20"/>
  <c r="L407" i="20"/>
  <c r="O407" i="20" s="1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O397" i="20" s="1"/>
  <c r="P396" i="20"/>
  <c r="O396" i="20"/>
  <c r="N394" i="20"/>
  <c r="N392" i="20" s="1"/>
  <c r="M394" i="20"/>
  <c r="P394" i="20" s="1"/>
  <c r="L394" i="20"/>
  <c r="L392" i="20" s="1"/>
  <c r="O392" i="20" s="1"/>
  <c r="P393" i="20"/>
  <c r="O393" i="20"/>
  <c r="N390" i="20"/>
  <c r="M390" i="20"/>
  <c r="P390" i="20" s="1"/>
  <c r="L390" i="20"/>
  <c r="O390" i="20" s="1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5" i="20" s="1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M351" i="20" s="1"/>
  <c r="L353" i="20"/>
  <c r="P352" i="20"/>
  <c r="O352" i="20"/>
  <c r="N350" i="20"/>
  <c r="N348" i="20" s="1"/>
  <c r="M350" i="20"/>
  <c r="M348" i="20" s="1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L336" i="20"/>
  <c r="O336" i="20" s="1"/>
  <c r="P335" i="20"/>
  <c r="O335" i="20"/>
  <c r="N333" i="20"/>
  <c r="N331" i="20" s="1"/>
  <c r="M333" i="20"/>
  <c r="L333" i="20"/>
  <c r="L331" i="20" s="1"/>
  <c r="P332" i="20"/>
  <c r="O332" i="20"/>
  <c r="N329" i="20"/>
  <c r="M329" i="20"/>
  <c r="P329" i="20" s="1"/>
  <c r="L329" i="20"/>
  <c r="O329" i="20" s="1"/>
  <c r="I327" i="20"/>
  <c r="I325" i="20"/>
  <c r="N323" i="20"/>
  <c r="N321" i="20" s="1"/>
  <c r="M323" i="20"/>
  <c r="M321" i="20" s="1"/>
  <c r="P321" i="20" s="1"/>
  <c r="L323" i="20"/>
  <c r="L321" i="20" s="1"/>
  <c r="O321" i="20" s="1"/>
  <c r="P322" i="20"/>
  <c r="O322" i="20"/>
  <c r="N320" i="20"/>
  <c r="M320" i="20"/>
  <c r="M318" i="20" s="1"/>
  <c r="P318" i="20" s="1"/>
  <c r="L320" i="20"/>
  <c r="O320" i="20" s="1"/>
  <c r="P319" i="20"/>
  <c r="O319" i="20"/>
  <c r="P316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I297" i="20" s="1"/>
  <c r="K297" i="20" s="1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P303" i="20" s="1"/>
  <c r="L303" i="20"/>
  <c r="O303" i="20" s="1"/>
  <c r="P302" i="20"/>
  <c r="O302" i="20"/>
  <c r="P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75" i="20" s="1"/>
  <c r="K275" i="20" s="1"/>
  <c r="I287" i="20"/>
  <c r="I276" i="20" s="1"/>
  <c r="K276" i="20" s="1"/>
  <c r="N285" i="20"/>
  <c r="N283" i="20" s="1"/>
  <c r="M285" i="20"/>
  <c r="P285" i="20" s="1"/>
  <c r="L285" i="20"/>
  <c r="P284" i="20"/>
  <c r="O284" i="20"/>
  <c r="N282" i="20"/>
  <c r="N280" i="20" s="1"/>
  <c r="M282" i="20"/>
  <c r="P282" i="20" s="1"/>
  <c r="L282" i="20"/>
  <c r="P281" i="20"/>
  <c r="O281" i="20"/>
  <c r="N278" i="20"/>
  <c r="M278" i="20"/>
  <c r="L278" i="20"/>
  <c r="O278" i="20" s="1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N264" i="20" s="1"/>
  <c r="M266" i="20"/>
  <c r="L266" i="20"/>
  <c r="P265" i="20"/>
  <c r="O265" i="20"/>
  <c r="P262" i="20"/>
  <c r="N262" i="20"/>
  <c r="M262" i="20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I237" i="20" s="1"/>
  <c r="K237" i="20" s="1"/>
  <c r="L242" i="20"/>
  <c r="L241" i="20"/>
  <c r="L240" i="20"/>
  <c r="L239" i="20"/>
  <c r="P238" i="20"/>
  <c r="N238" i="20"/>
  <c r="J237" i="20"/>
  <c r="J236" i="20"/>
  <c r="I236" i="20"/>
  <c r="K236" i="20" s="1"/>
  <c r="K235" i="20"/>
  <c r="J235" i="20"/>
  <c r="I235" i="20"/>
  <c r="J233" i="20"/>
  <c r="N231" i="20"/>
  <c r="N230" i="20"/>
  <c r="N229" i="20"/>
  <c r="N228" i="20"/>
  <c r="N227" i="20"/>
  <c r="J226" i="20"/>
  <c r="J180" i="20" s="1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I208" i="20" s="1"/>
  <c r="K208" i="20" s="1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M187" i="20" s="1"/>
  <c r="P187" i="20" s="1"/>
  <c r="L189" i="20"/>
  <c r="O189" i="20" s="1"/>
  <c r="P188" i="20"/>
  <c r="O188" i="20"/>
  <c r="N186" i="20"/>
  <c r="M186" i="20"/>
  <c r="M184" i="20" s="1"/>
  <c r="L186" i="20"/>
  <c r="P185" i="20"/>
  <c r="O185" i="20"/>
  <c r="O182" i="20"/>
  <c r="N182" i="20"/>
  <c r="M182" i="20"/>
  <c r="P182" i="20" s="1"/>
  <c r="L182" i="20"/>
  <c r="J177" i="20"/>
  <c r="J164" i="20" s="1"/>
  <c r="I176" i="20"/>
  <c r="I174" i="20" s="1"/>
  <c r="I164" i="20" s="1"/>
  <c r="K164" i="20" s="1"/>
  <c r="J174" i="20"/>
  <c r="N173" i="20"/>
  <c r="N171" i="20" s="1"/>
  <c r="M173" i="20"/>
  <c r="M171" i="20" s="1"/>
  <c r="P171" i="20" s="1"/>
  <c r="L173" i="20"/>
  <c r="P172" i="20"/>
  <c r="O172" i="20"/>
  <c r="N170" i="20"/>
  <c r="M170" i="20"/>
  <c r="M168" i="20" s="1"/>
  <c r="L170" i="20"/>
  <c r="L168" i="20" s="1"/>
  <c r="P169" i="20"/>
  <c r="O169" i="20"/>
  <c r="O166" i="20"/>
  <c r="N166" i="20"/>
  <c r="M166" i="20"/>
  <c r="P166" i="20" s="1"/>
  <c r="L166" i="20"/>
  <c r="I159" i="20"/>
  <c r="K159" i="20" s="1"/>
  <c r="N157" i="20"/>
  <c r="M157" i="20"/>
  <c r="P157" i="20" s="1"/>
  <c r="L157" i="20"/>
  <c r="O157" i="20" s="1"/>
  <c r="P156" i="20"/>
  <c r="O156" i="20"/>
  <c r="N154" i="20"/>
  <c r="N152" i="20" s="1"/>
  <c r="M154" i="20"/>
  <c r="P154" i="20" s="1"/>
  <c r="L154" i="20"/>
  <c r="O154" i="20" s="1"/>
  <c r="P153" i="20"/>
  <c r="O153" i="20"/>
  <c r="P150" i="20"/>
  <c r="O150" i="20"/>
  <c r="N150" i="20"/>
  <c r="M150" i="20"/>
  <c r="L150" i="20"/>
  <c r="J148" i="20"/>
  <c r="I146" i="20"/>
  <c r="K146" i="20" s="1"/>
  <c r="I145" i="20"/>
  <c r="K145" i="20" s="1"/>
  <c r="I144" i="20"/>
  <c r="K144" i="20" s="1"/>
  <c r="N140" i="20"/>
  <c r="M140" i="20"/>
  <c r="P140" i="20" s="1"/>
  <c r="L140" i="20"/>
  <c r="L138" i="20" s="1"/>
  <c r="O138" i="20" s="1"/>
  <c r="P139" i="20"/>
  <c r="O139" i="20"/>
  <c r="N137" i="20"/>
  <c r="N135" i="20" s="1"/>
  <c r="M137" i="20"/>
  <c r="P137" i="20" s="1"/>
  <c r="L137" i="20"/>
  <c r="L135" i="20" s="1"/>
  <c r="O135" i="20" s="1"/>
  <c r="P136" i="20"/>
  <c r="O136" i="20"/>
  <c r="N133" i="20"/>
  <c r="M133" i="20"/>
  <c r="P133" i="20" s="1"/>
  <c r="L133" i="20"/>
  <c r="O133" i="20" s="1"/>
  <c r="J130" i="20"/>
  <c r="N127" i="20"/>
  <c r="M127" i="20"/>
  <c r="P127" i="20" s="1"/>
  <c r="L127" i="20"/>
  <c r="O127" i="20" s="1"/>
  <c r="P126" i="20"/>
  <c r="O126" i="20"/>
  <c r="N124" i="20"/>
  <c r="N122" i="20" s="1"/>
  <c r="M124" i="20"/>
  <c r="P124" i="20" s="1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K98" i="20" s="1"/>
  <c r="N96" i="20"/>
  <c r="N94" i="20" s="1"/>
  <c r="M96" i="20"/>
  <c r="M94" i="20" s="1"/>
  <c r="P94" i="20" s="1"/>
  <c r="L96" i="20"/>
  <c r="L94" i="20" s="1"/>
  <c r="O94" i="20" s="1"/>
  <c r="P95" i="20"/>
  <c r="O95" i="20"/>
  <c r="N93" i="20"/>
  <c r="N91" i="20" s="1"/>
  <c r="M93" i="20"/>
  <c r="M91" i="20" s="1"/>
  <c r="L93" i="20"/>
  <c r="L91" i="20" s="1"/>
  <c r="P92" i="20"/>
  <c r="O92" i="20"/>
  <c r="N89" i="20"/>
  <c r="M89" i="20"/>
  <c r="P89" i="20" s="1"/>
  <c r="L89" i="20"/>
  <c r="O89" i="20" s="1"/>
  <c r="J86" i="20"/>
  <c r="I84" i="20"/>
  <c r="K84" i="20" s="1"/>
  <c r="I83" i="20"/>
  <c r="K83" i="20" s="1"/>
  <c r="I82" i="20"/>
  <c r="K82" i="20" s="1"/>
  <c r="I81" i="20"/>
  <c r="K81" i="20" s="1"/>
  <c r="I80" i="20"/>
  <c r="I79" i="20"/>
  <c r="K79" i="20" s="1"/>
  <c r="I78" i="20"/>
  <c r="K78" i="20" s="1"/>
  <c r="J77" i="20"/>
  <c r="J65" i="20" s="1"/>
  <c r="J76" i="20"/>
  <c r="N74" i="20"/>
  <c r="N72" i="20" s="1"/>
  <c r="M74" i="20"/>
  <c r="P74" i="20" s="1"/>
  <c r="L74" i="20"/>
  <c r="L72" i="20" s="1"/>
  <c r="O72" i="20" s="1"/>
  <c r="P73" i="20"/>
  <c r="O73" i="20"/>
  <c r="N71" i="20"/>
  <c r="N69" i="20" s="1"/>
  <c r="M71" i="20"/>
  <c r="L71" i="20"/>
  <c r="L69" i="20" s="1"/>
  <c r="O69" i="20" s="1"/>
  <c r="P70" i="20"/>
  <c r="O70" i="20"/>
  <c r="N67" i="20"/>
  <c r="M67" i="20"/>
  <c r="P67" i="20" s="1"/>
  <c r="L67" i="20"/>
  <c r="O67" i="20" s="1"/>
  <c r="J64" i="20"/>
  <c r="N61" i="20"/>
  <c r="N59" i="20" s="1"/>
  <c r="M61" i="20"/>
  <c r="M59" i="20" s="1"/>
  <c r="P59" i="20" s="1"/>
  <c r="L61" i="20"/>
  <c r="O61" i="20" s="1"/>
  <c r="P60" i="20"/>
  <c r="O60" i="20"/>
  <c r="N58" i="20"/>
  <c r="M58" i="20"/>
  <c r="M56" i="20" s="1"/>
  <c r="L58" i="20"/>
  <c r="P57" i="20"/>
  <c r="O57" i="20"/>
  <c r="P54" i="20"/>
  <c r="O54" i="20"/>
  <c r="N54" i="20"/>
  <c r="M54" i="20"/>
  <c r="L54" i="20"/>
  <c r="N49" i="20"/>
  <c r="N47" i="20" s="1"/>
  <c r="M49" i="20"/>
  <c r="P49" i="20" s="1"/>
  <c r="L49" i="20"/>
  <c r="L47" i="20" s="1"/>
  <c r="O47" i="20" s="1"/>
  <c r="P48" i="20"/>
  <c r="O48" i="20"/>
  <c r="N46" i="20"/>
  <c r="N44" i="20" s="1"/>
  <c r="M46" i="20"/>
  <c r="L46" i="20"/>
  <c r="L44" i="20" s="1"/>
  <c r="P45" i="20"/>
  <c r="O45" i="20"/>
  <c r="O42" i="20"/>
  <c r="N42" i="20"/>
  <c r="M42" i="20"/>
  <c r="P42" i="20" s="1"/>
  <c r="L42" i="20"/>
  <c r="P36" i="20"/>
  <c r="N36" i="20"/>
  <c r="M36" i="20"/>
  <c r="P35" i="20"/>
  <c r="O35" i="20"/>
  <c r="N35" i="20"/>
  <c r="N34" i="20" s="1"/>
  <c r="M35" i="20"/>
  <c r="L35" i="20"/>
  <c r="M34" i="20"/>
  <c r="P34" i="20" s="1"/>
  <c r="N33" i="20"/>
  <c r="P32" i="20"/>
  <c r="N32" i="20"/>
  <c r="N31" i="20" s="1"/>
  <c r="M32" i="20"/>
  <c r="M29" i="20" s="1"/>
  <c r="L32" i="20"/>
  <c r="N30" i="20"/>
  <c r="P25" i="20"/>
  <c r="N25" i="20"/>
  <c r="M25" i="20"/>
  <c r="L25" i="20"/>
  <c r="O22" i="20"/>
  <c r="N22" i="20"/>
  <c r="M22" i="20"/>
  <c r="P22" i="20" s="1"/>
  <c r="L22" i="20"/>
  <c r="M19" i="20"/>
  <c r="P19" i="20" s="1"/>
  <c r="L19" i="20"/>
  <c r="O19" i="20" s="1"/>
  <c r="N15" i="20"/>
  <c r="M15" i="20"/>
  <c r="N12" i="20"/>
  <c r="M12" i="20"/>
  <c r="P12" i="20" s="1"/>
  <c r="L12" i="20"/>
  <c r="N9" i="20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7" i="19" s="1"/>
  <c r="P809" i="19"/>
  <c r="O809" i="19"/>
  <c r="P808" i="19"/>
  <c r="O808" i="19"/>
  <c r="N808" i="19"/>
  <c r="M808" i="19"/>
  <c r="L808" i="19"/>
  <c r="O807" i="19"/>
  <c r="M807" i="19"/>
  <c r="L807" i="19"/>
  <c r="N806" i="19"/>
  <c r="M806" i="19"/>
  <c r="P806" i="19" s="1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L791" i="19"/>
  <c r="L789" i="19" s="1"/>
  <c r="O789" i="19" s="1"/>
  <c r="P790" i="19"/>
  <c r="O790" i="19"/>
  <c r="P789" i="19"/>
  <c r="N789" i="19"/>
  <c r="M789" i="19"/>
  <c r="M788" i="19"/>
  <c r="P787" i="19"/>
  <c r="N787" i="19"/>
  <c r="N786" i="19" s="1"/>
  <c r="M787" i="19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P774" i="19"/>
  <c r="O774" i="19"/>
  <c r="O773" i="19"/>
  <c r="N773" i="19"/>
  <c r="M773" i="19"/>
  <c r="P773" i="19" s="1"/>
  <c r="L773" i="19"/>
  <c r="P772" i="19"/>
  <c r="N772" i="19"/>
  <c r="N770" i="19" s="1"/>
  <c r="M772" i="19"/>
  <c r="L772" i="19"/>
  <c r="O772" i="19" s="1"/>
  <c r="O771" i="19"/>
  <c r="N771" i="19"/>
  <c r="M771" i="19"/>
  <c r="L771" i="19"/>
  <c r="L770" i="19"/>
  <c r="O770" i="19" s="1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P758" i="19"/>
  <c r="O758" i="19"/>
  <c r="O757" i="19"/>
  <c r="N757" i="19"/>
  <c r="M757" i="19"/>
  <c r="P757" i="19" s="1"/>
  <c r="L757" i="19"/>
  <c r="P756" i="19"/>
  <c r="N756" i="19"/>
  <c r="N754" i="19" s="1"/>
  <c r="M756" i="19"/>
  <c r="L756" i="19"/>
  <c r="O756" i="19" s="1"/>
  <c r="O755" i="19"/>
  <c r="N755" i="19"/>
  <c r="M755" i="19"/>
  <c r="L755" i="19"/>
  <c r="L754" i="19"/>
  <c r="O754" i="19" s="1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P741" i="19"/>
  <c r="O741" i="19"/>
  <c r="O740" i="19"/>
  <c r="N740" i="19"/>
  <c r="M740" i="19"/>
  <c r="P740" i="19" s="1"/>
  <c r="L740" i="19"/>
  <c r="P739" i="19"/>
  <c r="N739" i="19"/>
  <c r="N737" i="19" s="1"/>
  <c r="M739" i="19"/>
  <c r="L739" i="19"/>
  <c r="O739" i="19" s="1"/>
  <c r="O738" i="19"/>
  <c r="N738" i="19"/>
  <c r="M738" i="19"/>
  <c r="L738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O695" i="19"/>
  <c r="N695" i="19"/>
  <c r="M695" i="19"/>
  <c r="P695" i="19" s="1"/>
  <c r="L695" i="19"/>
  <c r="N690" i="19"/>
  <c r="L690" i="19"/>
  <c r="O690" i="19" s="1"/>
  <c r="N688" i="19"/>
  <c r="N687" i="19"/>
  <c r="N685" i="19" s="1"/>
  <c r="O686" i="19"/>
  <c r="N686" i="19"/>
  <c r="M686" i="19"/>
  <c r="L686" i="19"/>
  <c r="J679" i="19"/>
  <c r="J678" i="19"/>
  <c r="I678" i="19"/>
  <c r="K678" i="19" s="1"/>
  <c r="J675" i="19"/>
  <c r="J669" i="19" s="1"/>
  <c r="J654" i="19" s="1"/>
  <c r="I671" i="19"/>
  <c r="K671" i="19" s="1"/>
  <c r="I670" i="19"/>
  <c r="K670" i="19" s="1"/>
  <c r="I669" i="19"/>
  <c r="K674" i="19" s="1"/>
  <c r="P667" i="19"/>
  <c r="O667" i="19"/>
  <c r="P666" i="19"/>
  <c r="O666" i="19"/>
  <c r="O665" i="19"/>
  <c r="N665" i="19"/>
  <c r="M665" i="19"/>
  <c r="P665" i="19" s="1"/>
  <c r="L665" i="19"/>
  <c r="N660" i="19"/>
  <c r="N658" i="19" s="1"/>
  <c r="L660" i="19"/>
  <c r="L657" i="19" s="1"/>
  <c r="P659" i="19"/>
  <c r="O659" i="19"/>
  <c r="N657" i="19"/>
  <c r="O656" i="19"/>
  <c r="N656" i="19"/>
  <c r="N655" i="19" s="1"/>
  <c r="M656" i="19"/>
  <c r="P656" i="19" s="1"/>
  <c r="L656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N634" i="19"/>
  <c r="N632" i="19" s="1"/>
  <c r="L634" i="19"/>
  <c r="M634" i="19" s="1"/>
  <c r="P633" i="19"/>
  <c r="O633" i="19"/>
  <c r="N631" i="19"/>
  <c r="P630" i="19"/>
  <c r="O630" i="19"/>
  <c r="N630" i="19"/>
  <c r="N629" i="19" s="1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5" i="19"/>
  <c r="J594" i="19"/>
  <c r="I594" i="19"/>
  <c r="I593" i="19"/>
  <c r="I592" i="19" s="1"/>
  <c r="K592" i="19" s="1"/>
  <c r="J583" i="19"/>
  <c r="J577" i="19" s="1"/>
  <c r="J582" i="19"/>
  <c r="I577" i="19"/>
  <c r="K577" i="19" s="1"/>
  <c r="J576" i="19"/>
  <c r="J559" i="19" s="1"/>
  <c r="J543" i="19" s="1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L555" i="19" s="1"/>
  <c r="O555" i="19" s="1"/>
  <c r="P556" i="19"/>
  <c r="O556" i="19"/>
  <c r="P555" i="19"/>
  <c r="N555" i="19"/>
  <c r="N545" i="19" s="1"/>
  <c r="N544" i="19" s="1"/>
  <c r="M555" i="19"/>
  <c r="M545" i="19" s="1"/>
  <c r="N549" i="19"/>
  <c r="L549" i="19"/>
  <c r="P548" i="19"/>
  <c r="O548" i="19"/>
  <c r="N547" i="19"/>
  <c r="N546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P534" i="19"/>
  <c r="O534" i="19"/>
  <c r="N533" i="19"/>
  <c r="M533" i="19"/>
  <c r="P533" i="19" s="1"/>
  <c r="P528" i="19"/>
  <c r="N528" i="19"/>
  <c r="N525" i="19" s="1"/>
  <c r="N523" i="19" s="1"/>
  <c r="L528" i="19"/>
  <c r="L526" i="19" s="1"/>
  <c r="O526" i="19" s="1"/>
  <c r="P527" i="19"/>
  <c r="O527" i="19"/>
  <c r="N526" i="19"/>
  <c r="M526" i="19"/>
  <c r="P526" i="19" s="1"/>
  <c r="M525" i="19"/>
  <c r="P525" i="19" s="1"/>
  <c r="P524" i="19"/>
  <c r="N524" i="19"/>
  <c r="M524" i="19"/>
  <c r="M523" i="19" s="1"/>
  <c r="P523" i="19" s="1"/>
  <c r="L524" i="19"/>
  <c r="O524" i="19" s="1"/>
  <c r="K517" i="19"/>
  <c r="J517" i="19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N504" i="19" s="1"/>
  <c r="P506" i="19"/>
  <c r="O506" i="19"/>
  <c r="P505" i="19"/>
  <c r="M505" i="19"/>
  <c r="L505" i="19"/>
  <c r="O505" i="19" s="1"/>
  <c r="O504" i="19"/>
  <c r="M504" i="19"/>
  <c r="P504" i="19" s="1"/>
  <c r="L504" i="19"/>
  <c r="L502" i="19" s="1"/>
  <c r="O502" i="19" s="1"/>
  <c r="P503" i="19"/>
  <c r="N503" i="19"/>
  <c r="M503" i="19"/>
  <c r="L503" i="19"/>
  <c r="O503" i="19" s="1"/>
  <c r="M502" i="19"/>
  <c r="P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N472" i="19"/>
  <c r="L472" i="19"/>
  <c r="L469" i="19" s="1"/>
  <c r="O469" i="19" s="1"/>
  <c r="P471" i="19"/>
  <c r="O471" i="19"/>
  <c r="N470" i="19"/>
  <c r="N469" i="19"/>
  <c r="O468" i="19"/>
  <c r="N468" i="19"/>
  <c r="M468" i="19"/>
  <c r="P468" i="19" s="1"/>
  <c r="L468" i="19"/>
  <c r="N467" i="19"/>
  <c r="J466" i="19"/>
  <c r="I466" i="19"/>
  <c r="J465" i="19"/>
  <c r="I465" i="19"/>
  <c r="K465" i="19" s="1"/>
  <c r="I464" i="19"/>
  <c r="I463" i="19"/>
  <c r="I462" i="19"/>
  <c r="I460" i="19"/>
  <c r="K460" i="19" s="1"/>
  <c r="K458" i="19"/>
  <c r="P456" i="19"/>
  <c r="L456" i="19"/>
  <c r="P455" i="19"/>
  <c r="O455" i="19"/>
  <c r="N454" i="19"/>
  <c r="M454" i="19"/>
  <c r="P454" i="19" s="1"/>
  <c r="N449" i="19"/>
  <c r="L449" i="19"/>
  <c r="O449" i="19" s="1"/>
  <c r="P448" i="19"/>
  <c r="O448" i="19"/>
  <c r="O445" i="19"/>
  <c r="N445" i="19"/>
  <c r="M445" i="19"/>
  <c r="L445" i="19"/>
  <c r="J443" i="19"/>
  <c r="J442" i="19"/>
  <c r="I442" i="19"/>
  <c r="K442" i="19" s="1"/>
  <c r="I441" i="19"/>
  <c r="K441" i="19" s="1"/>
  <c r="I440" i="19"/>
  <c r="K440" i="19" s="1"/>
  <c r="I439" i="19"/>
  <c r="K439" i="19" s="1"/>
  <c r="I438" i="19"/>
  <c r="I437" i="19"/>
  <c r="K437" i="19" s="1"/>
  <c r="I435" i="19"/>
  <c r="I433" i="19" s="1"/>
  <c r="J434" i="19"/>
  <c r="J418" i="19" s="1"/>
  <c r="P431" i="19"/>
  <c r="L431" i="19"/>
  <c r="L429" i="19" s="1"/>
  <c r="O429" i="19" s="1"/>
  <c r="P430" i="19"/>
  <c r="O430" i="19"/>
  <c r="P429" i="19"/>
  <c r="N429" i="19"/>
  <c r="M429" i="19"/>
  <c r="N424" i="19"/>
  <c r="L424" i="19"/>
  <c r="L422" i="19" s="1"/>
  <c r="O422" i="19" s="1"/>
  <c r="P423" i="19"/>
  <c r="O423" i="19"/>
  <c r="N422" i="19"/>
  <c r="N421" i="19"/>
  <c r="N420" i="19"/>
  <c r="M420" i="19"/>
  <c r="P420" i="19" s="1"/>
  <c r="L420" i="19"/>
  <c r="N419" i="19"/>
  <c r="K413" i="19"/>
  <c r="K412" i="19"/>
  <c r="N410" i="19"/>
  <c r="N408" i="19" s="1"/>
  <c r="M410" i="19"/>
  <c r="L410" i="19"/>
  <c r="O410" i="19" s="1"/>
  <c r="P409" i="19"/>
  <c r="O409" i="19"/>
  <c r="N407" i="19"/>
  <c r="M407" i="19"/>
  <c r="L407" i="19"/>
  <c r="O407" i="19" s="1"/>
  <c r="P406" i="19"/>
  <c r="O406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L397" i="19"/>
  <c r="L395" i="19" s="1"/>
  <c r="O395" i="19" s="1"/>
  <c r="P396" i="19"/>
  <c r="O396" i="19"/>
  <c r="N394" i="19"/>
  <c r="M394" i="19"/>
  <c r="M392" i="19" s="1"/>
  <c r="P392" i="19" s="1"/>
  <c r="L394" i="19"/>
  <c r="L392" i="19" s="1"/>
  <c r="O392" i="19" s="1"/>
  <c r="P393" i="19"/>
  <c r="O393" i="19"/>
  <c r="N390" i="19"/>
  <c r="M390" i="19"/>
  <c r="P390" i="19" s="1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M351" i="19" s="1"/>
  <c r="L353" i="19"/>
  <c r="L351" i="19" s="1"/>
  <c r="P352" i="19"/>
  <c r="O352" i="19"/>
  <c r="N350" i="19"/>
  <c r="N348" i="19" s="1"/>
  <c r="M350" i="19"/>
  <c r="M348" i="19" s="1"/>
  <c r="L350" i="19"/>
  <c r="P349" i="19"/>
  <c r="O349" i="19"/>
  <c r="P346" i="19"/>
  <c r="O346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L334" i="19" s="1"/>
  <c r="O334" i="19" s="1"/>
  <c r="P335" i="19"/>
  <c r="O335" i="19"/>
  <c r="N333" i="19"/>
  <c r="N331" i="19" s="1"/>
  <c r="M333" i="19"/>
  <c r="L333" i="19"/>
  <c r="P332" i="19"/>
  <c r="O332" i="19"/>
  <c r="P329" i="19"/>
  <c r="O329" i="19"/>
  <c r="N329" i="19"/>
  <c r="M329" i="19"/>
  <c r="L329" i="19"/>
  <c r="I327" i="19"/>
  <c r="I325" i="19"/>
  <c r="K325" i="19" s="1"/>
  <c r="N323" i="19"/>
  <c r="N321" i="19" s="1"/>
  <c r="M323" i="19"/>
  <c r="P323" i="19" s="1"/>
  <c r="L323" i="19"/>
  <c r="L321" i="19" s="1"/>
  <c r="O321" i="19" s="1"/>
  <c r="P322" i="19"/>
  <c r="O322" i="19"/>
  <c r="N320" i="19"/>
  <c r="N318" i="19" s="1"/>
  <c r="M320" i="19"/>
  <c r="P320" i="19" s="1"/>
  <c r="L320" i="19"/>
  <c r="P319" i="19"/>
  <c r="O319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L306" i="19"/>
  <c r="O306" i="19" s="1"/>
  <c r="P305" i="19"/>
  <c r="O305" i="19"/>
  <c r="N303" i="19"/>
  <c r="N301" i="19" s="1"/>
  <c r="M303" i="19"/>
  <c r="L303" i="19"/>
  <c r="P302" i="19"/>
  <c r="O302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J275" i="19" s="1"/>
  <c r="I287" i="19"/>
  <c r="K287" i="19" s="1"/>
  <c r="N285" i="19"/>
  <c r="N283" i="19" s="1"/>
  <c r="M285" i="19"/>
  <c r="L285" i="19"/>
  <c r="L283" i="19" s="1"/>
  <c r="O283" i="19" s="1"/>
  <c r="P284" i="19"/>
  <c r="O284" i="19"/>
  <c r="N282" i="19"/>
  <c r="N280" i="19" s="1"/>
  <c r="M282" i="19"/>
  <c r="P282" i="19" s="1"/>
  <c r="L282" i="19"/>
  <c r="L280" i="19" s="1"/>
  <c r="O280" i="19" s="1"/>
  <c r="P281" i="19"/>
  <c r="O281" i="19"/>
  <c r="N278" i="19"/>
  <c r="M278" i="19"/>
  <c r="L278" i="19"/>
  <c r="O278" i="19" s="1"/>
  <c r="J276" i="19"/>
  <c r="I271" i="19"/>
  <c r="I260" i="19" s="1"/>
  <c r="K260" i="19" s="1"/>
  <c r="N269" i="19"/>
  <c r="N267" i="19" s="1"/>
  <c r="M269" i="19"/>
  <c r="P269" i="19" s="1"/>
  <c r="L269" i="19"/>
  <c r="L267" i="19" s="1"/>
  <c r="O267" i="19" s="1"/>
  <c r="P268" i="19"/>
  <c r="O268" i="19"/>
  <c r="N266" i="19"/>
  <c r="N264" i="19" s="1"/>
  <c r="M266" i="19"/>
  <c r="M264" i="19" s="1"/>
  <c r="L266" i="19"/>
  <c r="L264" i="19" s="1"/>
  <c r="P265" i="19"/>
  <c r="O265" i="19"/>
  <c r="N262" i="19"/>
  <c r="M262" i="19"/>
  <c r="L262" i="19"/>
  <c r="O262" i="19" s="1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I237" i="19" s="1"/>
  <c r="K237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J226" i="19"/>
  <c r="J180" i="19" s="1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I204" i="19"/>
  <c r="I197" i="19" s="1"/>
  <c r="K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L184" i="19" s="1"/>
  <c r="P185" i="19"/>
  <c r="O185" i="19"/>
  <c r="O182" i="19"/>
  <c r="N182" i="19"/>
  <c r="M182" i="19"/>
  <c r="P182" i="19" s="1"/>
  <c r="L182" i="19"/>
  <c r="J177" i="19"/>
  <c r="J164" i="19" s="1"/>
  <c r="I176" i="19"/>
  <c r="I174" i="19" s="1"/>
  <c r="K174" i="19" s="1"/>
  <c r="J174" i="19"/>
  <c r="N173" i="19"/>
  <c r="N171" i="19" s="1"/>
  <c r="M173" i="19"/>
  <c r="L173" i="19"/>
  <c r="O173" i="19" s="1"/>
  <c r="P172" i="19"/>
  <c r="O172" i="19"/>
  <c r="N170" i="19"/>
  <c r="N168" i="19" s="1"/>
  <c r="M170" i="19"/>
  <c r="L170" i="19"/>
  <c r="L168" i="19" s="1"/>
  <c r="P169" i="19"/>
  <c r="O169" i="19"/>
  <c r="P166" i="19"/>
  <c r="N166" i="19"/>
  <c r="M166" i="19"/>
  <c r="L166" i="19"/>
  <c r="I159" i="19"/>
  <c r="I148" i="19" s="1"/>
  <c r="K148" i="19" s="1"/>
  <c r="N157" i="19"/>
  <c r="N155" i="19" s="1"/>
  <c r="M157" i="19"/>
  <c r="M155" i="19" s="1"/>
  <c r="P155" i="19" s="1"/>
  <c r="L157" i="19"/>
  <c r="O157" i="19" s="1"/>
  <c r="P156" i="19"/>
  <c r="O156" i="19"/>
  <c r="N154" i="19"/>
  <c r="N152" i="19" s="1"/>
  <c r="M154" i="19"/>
  <c r="M152" i="19" s="1"/>
  <c r="L154" i="19"/>
  <c r="L152" i="19" s="1"/>
  <c r="P153" i="19"/>
  <c r="O153" i="19"/>
  <c r="P150" i="19"/>
  <c r="O150" i="19"/>
  <c r="N150" i="19"/>
  <c r="M150" i="19"/>
  <c r="L150" i="19"/>
  <c r="J148" i="19"/>
  <c r="I146" i="19"/>
  <c r="I130" i="19" s="1"/>
  <c r="K130" i="19" s="1"/>
  <c r="I145" i="19"/>
  <c r="I144" i="19"/>
  <c r="K144" i="19" s="1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M135" i="19" s="1"/>
  <c r="P135" i="19" s="1"/>
  <c r="L137" i="19"/>
  <c r="L135" i="19" s="1"/>
  <c r="O135" i="19" s="1"/>
  <c r="P136" i="19"/>
  <c r="O136" i="19"/>
  <c r="N133" i="19"/>
  <c r="M133" i="19"/>
  <c r="L133" i="19"/>
  <c r="J130" i="19"/>
  <c r="N127" i="19"/>
  <c r="N125" i="19" s="1"/>
  <c r="M127" i="19"/>
  <c r="P127" i="19" s="1"/>
  <c r="L127" i="19"/>
  <c r="O127" i="19" s="1"/>
  <c r="P126" i="19"/>
  <c r="O126" i="19"/>
  <c r="N124" i="19"/>
  <c r="N122" i="19" s="1"/>
  <c r="M124" i="19"/>
  <c r="P124" i="19" s="1"/>
  <c r="L124" i="19"/>
  <c r="O124" i="19" s="1"/>
  <c r="P123" i="19"/>
  <c r="O123" i="19"/>
  <c r="P120" i="19"/>
  <c r="O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K99" i="19" s="1"/>
  <c r="J98" i="19"/>
  <c r="I98" i="19"/>
  <c r="K98" i="19" s="1"/>
  <c r="N96" i="19"/>
  <c r="N94" i="19" s="1"/>
  <c r="M96" i="19"/>
  <c r="L96" i="19"/>
  <c r="O96" i="19" s="1"/>
  <c r="P95" i="19"/>
  <c r="O95" i="19"/>
  <c r="N93" i="19"/>
  <c r="N91" i="19" s="1"/>
  <c r="M93" i="19"/>
  <c r="L93" i="19"/>
  <c r="P92" i="19"/>
  <c r="O92" i="19"/>
  <c r="P89" i="19"/>
  <c r="O89" i="19"/>
  <c r="N89" i="19"/>
  <c r="M89" i="19"/>
  <c r="L89" i="19"/>
  <c r="J86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L72" i="19" s="1"/>
  <c r="O72" i="19" s="1"/>
  <c r="P73" i="19"/>
  <c r="O73" i="19"/>
  <c r="N71" i="19"/>
  <c r="M71" i="19"/>
  <c r="P71" i="19" s="1"/>
  <c r="L71" i="19"/>
  <c r="P70" i="19"/>
  <c r="O70" i="19"/>
  <c r="O67" i="19"/>
  <c r="N67" i="19"/>
  <c r="M67" i="19"/>
  <c r="P67" i="19" s="1"/>
  <c r="L67" i="19"/>
  <c r="J64" i="19"/>
  <c r="N61" i="19"/>
  <c r="N59" i="19" s="1"/>
  <c r="M61" i="19"/>
  <c r="P61" i="19" s="1"/>
  <c r="L61" i="19"/>
  <c r="O61" i="19" s="1"/>
  <c r="P60" i="19"/>
  <c r="O60" i="19"/>
  <c r="N58" i="19"/>
  <c r="N56" i="19" s="1"/>
  <c r="M58" i="19"/>
  <c r="L58" i="19"/>
  <c r="P57" i="19"/>
  <c r="O57" i="19"/>
  <c r="P54" i="19"/>
  <c r="N54" i="19"/>
  <c r="M54" i="19"/>
  <c r="L54" i="19"/>
  <c r="N49" i="19"/>
  <c r="N47" i="19" s="1"/>
  <c r="M49" i="19"/>
  <c r="M47" i="19" s="1"/>
  <c r="P47" i="19" s="1"/>
  <c r="L49" i="19"/>
  <c r="O49" i="19" s="1"/>
  <c r="P48" i="19"/>
  <c r="O48" i="19"/>
  <c r="N46" i="19"/>
  <c r="N44" i="19" s="1"/>
  <c r="M46" i="19"/>
  <c r="L46" i="19"/>
  <c r="P45" i="19"/>
  <c r="O45" i="19"/>
  <c r="O42" i="19"/>
  <c r="N42" i="19"/>
  <c r="M42" i="19"/>
  <c r="P42" i="19" s="1"/>
  <c r="L42" i="19"/>
  <c r="P36" i="19"/>
  <c r="N36" i="19"/>
  <c r="M36" i="19"/>
  <c r="P35" i="19"/>
  <c r="O35" i="19"/>
  <c r="N35" i="19"/>
  <c r="N29" i="19" s="1"/>
  <c r="N28" i="19" s="1"/>
  <c r="M35" i="19"/>
  <c r="L35" i="19"/>
  <c r="M34" i="19"/>
  <c r="P34" i="19" s="1"/>
  <c r="N33" i="19"/>
  <c r="N30" i="19" s="1"/>
  <c r="N32" i="19"/>
  <c r="M32" i="19"/>
  <c r="M12" i="19" s="1"/>
  <c r="L32" i="19"/>
  <c r="N25" i="19"/>
  <c r="N15" i="19" s="1"/>
  <c r="M25" i="19"/>
  <c r="L25" i="19"/>
  <c r="P22" i="19"/>
  <c r="O22" i="19"/>
  <c r="N22" i="19"/>
  <c r="N12" i="19" s="1"/>
  <c r="M22" i="19"/>
  <c r="L22" i="19"/>
  <c r="M19" i="19"/>
  <c r="P19" i="19" s="1"/>
  <c r="L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P809" i="18"/>
  <c r="O809" i="18"/>
  <c r="P808" i="18"/>
  <c r="O808" i="18"/>
  <c r="N808" i="18"/>
  <c r="M808" i="18"/>
  <c r="L808" i="18"/>
  <c r="O807" i="18"/>
  <c r="N807" i="18"/>
  <c r="N805" i="18" s="1"/>
  <c r="M807" i="18"/>
  <c r="P807" i="18" s="1"/>
  <c r="L807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L791" i="18"/>
  <c r="L789" i="18" s="1"/>
  <c r="O789" i="18" s="1"/>
  <c r="P790" i="18"/>
  <c r="O790" i="18"/>
  <c r="N789" i="18"/>
  <c r="N788" i="18"/>
  <c r="P787" i="18"/>
  <c r="N787" i="18"/>
  <c r="N786" i="18" s="1"/>
  <c r="M787" i="18"/>
  <c r="L787" i="18"/>
  <c r="O787" i="18" s="1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P774" i="18"/>
  <c r="O774" i="18"/>
  <c r="O773" i="18"/>
  <c r="N773" i="18"/>
  <c r="M773" i="18"/>
  <c r="P773" i="18" s="1"/>
  <c r="L773" i="18"/>
  <c r="M772" i="18"/>
  <c r="P772" i="18" s="1"/>
  <c r="L772" i="18"/>
  <c r="O772" i="18" s="1"/>
  <c r="N771" i="18"/>
  <c r="N770" i="18" s="1"/>
  <c r="M771" i="18"/>
  <c r="P771" i="18" s="1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M757" i="18"/>
  <c r="P757" i="18" s="1"/>
  <c r="L757" i="18"/>
  <c r="M756" i="18"/>
  <c r="P756" i="18" s="1"/>
  <c r="L756" i="18"/>
  <c r="O756" i="18" s="1"/>
  <c r="N755" i="18"/>
  <c r="M755" i="18"/>
  <c r="P755" i="18" s="1"/>
  <c r="L755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39" i="18" s="1"/>
  <c r="N737" i="18" s="1"/>
  <c r="P741" i="18"/>
  <c r="O741" i="18"/>
  <c r="M740" i="18"/>
  <c r="P740" i="18" s="1"/>
  <c r="L740" i="18"/>
  <c r="O740" i="18" s="1"/>
  <c r="M739" i="18"/>
  <c r="L739" i="18"/>
  <c r="O739" i="18" s="1"/>
  <c r="P738" i="18"/>
  <c r="N738" i="18"/>
  <c r="M738" i="18"/>
  <c r="L738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P690" i="18"/>
  <c r="N690" i="18"/>
  <c r="L690" i="18"/>
  <c r="L688" i="18" s="1"/>
  <c r="O688" i="18" s="1"/>
  <c r="M688" i="18"/>
  <c r="P688" i="18" s="1"/>
  <c r="M687" i="18"/>
  <c r="P687" i="18" s="1"/>
  <c r="P686" i="18"/>
  <c r="N686" i="18"/>
  <c r="M686" i="18"/>
  <c r="L686" i="18"/>
  <c r="O686" i="18" s="1"/>
  <c r="P685" i="18"/>
  <c r="M685" i="18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5" i="18" s="1"/>
  <c r="P667" i="18"/>
  <c r="O667" i="18"/>
  <c r="P666" i="18"/>
  <c r="O666" i="18"/>
  <c r="P665" i="18"/>
  <c r="N665" i="18"/>
  <c r="M665" i="18"/>
  <c r="L665" i="18"/>
  <c r="O665" i="18" s="1"/>
  <c r="N660" i="18"/>
  <c r="N658" i="18" s="1"/>
  <c r="L660" i="18"/>
  <c r="L657" i="18" s="1"/>
  <c r="P659" i="18"/>
  <c r="O659" i="18"/>
  <c r="N657" i="18"/>
  <c r="O656" i="18"/>
  <c r="N656" i="18"/>
  <c r="M656" i="18"/>
  <c r="P656" i="18" s="1"/>
  <c r="L656" i="18"/>
  <c r="N655" i="18"/>
  <c r="K652" i="18"/>
  <c r="J652" i="18"/>
  <c r="J651" i="18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N639" i="18"/>
  <c r="M639" i="18"/>
  <c r="P639" i="18" s="1"/>
  <c r="N634" i="18"/>
  <c r="L634" i="18"/>
  <c r="M634" i="18" s="1"/>
  <c r="P634" i="18" s="1"/>
  <c r="P633" i="18"/>
  <c r="O633" i="18"/>
  <c r="N632" i="18"/>
  <c r="N631" i="18"/>
  <c r="P630" i="18"/>
  <c r="N630" i="18"/>
  <c r="M630" i="18"/>
  <c r="L630" i="18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J593" i="18" s="1"/>
  <c r="J592" i="18" s="1"/>
  <c r="I594" i="18"/>
  <c r="K594" i="18" s="1"/>
  <c r="I593" i="18"/>
  <c r="J583" i="18"/>
  <c r="J582" i="18"/>
  <c r="J577" i="18"/>
  <c r="I577" i="18"/>
  <c r="J576" i="18"/>
  <c r="I576" i="18"/>
  <c r="K576" i="18" s="1"/>
  <c r="J569" i="18"/>
  <c r="I569" i="18"/>
  <c r="K569" i="18" s="1"/>
  <c r="J568" i="18"/>
  <c r="I568" i="18"/>
  <c r="K568" i="18" s="1"/>
  <c r="J561" i="18"/>
  <c r="I561" i="18"/>
  <c r="J560" i="18"/>
  <c r="I560" i="18"/>
  <c r="K560" i="18" s="1"/>
  <c r="J559" i="18"/>
  <c r="J543" i="18" s="1"/>
  <c r="P557" i="18"/>
  <c r="L557" i="18"/>
  <c r="O557" i="18" s="1"/>
  <c r="P556" i="18"/>
  <c r="O556" i="18"/>
  <c r="N555" i="18"/>
  <c r="N545" i="18" s="1"/>
  <c r="N544" i="18" s="1"/>
  <c r="M555" i="18"/>
  <c r="P555" i="18" s="1"/>
  <c r="N549" i="18"/>
  <c r="L549" i="18"/>
  <c r="P548" i="18"/>
  <c r="O548" i="18"/>
  <c r="N547" i="18"/>
  <c r="N546" i="18"/>
  <c r="P545" i="18"/>
  <c r="O545" i="18"/>
  <c r="M545" i="18"/>
  <c r="L545" i="18"/>
  <c r="I542" i="18"/>
  <c r="K542" i="18" s="1"/>
  <c r="I541" i="18"/>
  <c r="K541" i="18" s="1"/>
  <c r="I540" i="18"/>
  <c r="I539" i="18"/>
  <c r="K539" i="18" s="1"/>
  <c r="I538" i="18"/>
  <c r="K538" i="18" s="1"/>
  <c r="I537" i="18"/>
  <c r="P535" i="18"/>
  <c r="L535" i="18"/>
  <c r="O535" i="18" s="1"/>
  <c r="P534" i="18"/>
  <c r="O534" i="18"/>
  <c r="P533" i="18"/>
  <c r="N533" i="18"/>
  <c r="M533" i="18"/>
  <c r="N528" i="18"/>
  <c r="L528" i="18"/>
  <c r="M528" i="18" s="1"/>
  <c r="P528" i="18" s="1"/>
  <c r="P527" i="18"/>
  <c r="O527" i="18"/>
  <c r="N526" i="18"/>
  <c r="N525" i="18"/>
  <c r="O524" i="18"/>
  <c r="N524" i="18"/>
  <c r="N523" i="18" s="1"/>
  <c r="M524" i="18"/>
  <c r="P524" i="18" s="1"/>
  <c r="L524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P506" i="18"/>
  <c r="O506" i="18"/>
  <c r="O505" i="18"/>
  <c r="N505" i="18"/>
  <c r="M505" i="18"/>
  <c r="P505" i="18" s="1"/>
  <c r="L505" i="18"/>
  <c r="N504" i="18"/>
  <c r="N502" i="18" s="1"/>
  <c r="M504" i="18"/>
  <c r="P504" i="18" s="1"/>
  <c r="L504" i="18"/>
  <c r="O504" i="18" s="1"/>
  <c r="N503" i="18"/>
  <c r="M503" i="18"/>
  <c r="L503" i="18"/>
  <c r="O503" i="18" s="1"/>
  <c r="L502" i="18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N472" i="18"/>
  <c r="N470" i="18" s="1"/>
  <c r="L472" i="18"/>
  <c r="P471" i="18"/>
  <c r="O471" i="18"/>
  <c r="N469" i="18"/>
  <c r="N468" i="18"/>
  <c r="M468" i="18"/>
  <c r="P468" i="18" s="1"/>
  <c r="L468" i="18"/>
  <c r="O468" i="18" s="1"/>
  <c r="J466" i="18"/>
  <c r="I466" i="18"/>
  <c r="J465" i="18"/>
  <c r="I465" i="18"/>
  <c r="I464" i="18"/>
  <c r="I463" i="18"/>
  <c r="I462" i="18"/>
  <c r="I443" i="18" s="1"/>
  <c r="K443" i="18" s="1"/>
  <c r="I460" i="18"/>
  <c r="I442" i="18" s="1"/>
  <c r="K442" i="18" s="1"/>
  <c r="K458" i="18"/>
  <c r="P456" i="18"/>
  <c r="L456" i="18"/>
  <c r="P455" i="18"/>
  <c r="O455" i="18"/>
  <c r="P454" i="18"/>
  <c r="N454" i="18"/>
  <c r="M454" i="18"/>
  <c r="L454" i="18"/>
  <c r="O454" i="18" s="1"/>
  <c r="P449" i="18"/>
  <c r="N449" i="18"/>
  <c r="N446" i="18" s="1"/>
  <c r="L449" i="18"/>
  <c r="L447" i="18" s="1"/>
  <c r="O447" i="18" s="1"/>
  <c r="P448" i="18"/>
  <c r="O448" i="18"/>
  <c r="P447" i="18"/>
  <c r="N447" i="18"/>
  <c r="M447" i="18"/>
  <c r="P446" i="18"/>
  <c r="M446" i="18"/>
  <c r="O445" i="18"/>
  <c r="N445" i="18"/>
  <c r="M445" i="18"/>
  <c r="P445" i="18" s="1"/>
  <c r="L445" i="18"/>
  <c r="N444" i="18"/>
  <c r="M444" i="18"/>
  <c r="P444" i="18" s="1"/>
  <c r="J443" i="18"/>
  <c r="J442" i="18"/>
  <c r="I441" i="18"/>
  <c r="K441" i="18" s="1"/>
  <c r="I440" i="18"/>
  <c r="K440" i="18" s="1"/>
  <c r="I439" i="18"/>
  <c r="I438" i="18"/>
  <c r="K438" i="18" s="1"/>
  <c r="I437" i="18"/>
  <c r="K437" i="18" s="1"/>
  <c r="I435" i="18"/>
  <c r="J434" i="18"/>
  <c r="P431" i="18"/>
  <c r="L431" i="18"/>
  <c r="P430" i="18"/>
  <c r="O430" i="18"/>
  <c r="P429" i="18"/>
  <c r="N429" i="18"/>
  <c r="M429" i="18"/>
  <c r="L429" i="18"/>
  <c r="O429" i="18" s="1"/>
  <c r="N424" i="18"/>
  <c r="L424" i="18"/>
  <c r="M424" i="18" s="1"/>
  <c r="P423" i="18"/>
  <c r="O423" i="18"/>
  <c r="N421" i="18"/>
  <c r="P420" i="18"/>
  <c r="O420" i="18"/>
  <c r="N420" i="18"/>
  <c r="M420" i="18"/>
  <c r="L420" i="18"/>
  <c r="N419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L407" i="18"/>
  <c r="L405" i="18" s="1"/>
  <c r="O405" i="18" s="1"/>
  <c r="P406" i="18"/>
  <c r="O406" i="18"/>
  <c r="N403" i="18"/>
  <c r="M403" i="18"/>
  <c r="L403" i="18"/>
  <c r="O403" i="18" s="1"/>
  <c r="K401" i="18"/>
  <c r="J401" i="18"/>
  <c r="I401" i="18"/>
  <c r="K400" i="18"/>
  <c r="K399" i="18"/>
  <c r="N397" i="18"/>
  <c r="N395" i="18" s="1"/>
  <c r="M397" i="18"/>
  <c r="P397" i="18" s="1"/>
  <c r="L397" i="18"/>
  <c r="O397" i="18" s="1"/>
  <c r="P396" i="18"/>
  <c r="O396" i="18"/>
  <c r="N394" i="18"/>
  <c r="N392" i="18" s="1"/>
  <c r="M394" i="18"/>
  <c r="L394" i="18"/>
  <c r="O394" i="18" s="1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L351" i="18" s="1"/>
  <c r="P352" i="18"/>
  <c r="O352" i="18"/>
  <c r="N350" i="18"/>
  <c r="N348" i="18" s="1"/>
  <c r="M350" i="18"/>
  <c r="L350" i="18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O336" i="18" s="1"/>
  <c r="P335" i="18"/>
  <c r="O335" i="18"/>
  <c r="N333" i="18"/>
  <c r="N331" i="18" s="1"/>
  <c r="M333" i="18"/>
  <c r="L333" i="18"/>
  <c r="P332" i="18"/>
  <c r="O332" i="18"/>
  <c r="P329" i="18"/>
  <c r="O329" i="18"/>
  <c r="N329" i="18"/>
  <c r="M329" i="18"/>
  <c r="L329" i="18"/>
  <c r="I327" i="18"/>
  <c r="I325" i="18"/>
  <c r="I314" i="18" s="1"/>
  <c r="K314" i="18" s="1"/>
  <c r="N323" i="18"/>
  <c r="M323" i="18"/>
  <c r="P323" i="18" s="1"/>
  <c r="L323" i="18"/>
  <c r="P322" i="18"/>
  <c r="O322" i="18"/>
  <c r="N320" i="18"/>
  <c r="N318" i="18" s="1"/>
  <c r="M320" i="18"/>
  <c r="L320" i="18"/>
  <c r="P319" i="18"/>
  <c r="O319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N306" i="18"/>
  <c r="N304" i="18" s="1"/>
  <c r="M306" i="18"/>
  <c r="P306" i="18" s="1"/>
  <c r="L306" i="18"/>
  <c r="O306" i="18" s="1"/>
  <c r="P305" i="18"/>
  <c r="O305" i="18"/>
  <c r="N303" i="18"/>
  <c r="M303" i="18"/>
  <c r="P303" i="18" s="1"/>
  <c r="L303" i="18"/>
  <c r="O303" i="18" s="1"/>
  <c r="P302" i="18"/>
  <c r="O302" i="18"/>
  <c r="O299" i="18"/>
  <c r="N299" i="18"/>
  <c r="M299" i="18"/>
  <c r="P299" i="18" s="1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K287" i="18" s="1"/>
  <c r="N285" i="18"/>
  <c r="N283" i="18" s="1"/>
  <c r="M285" i="18"/>
  <c r="P285" i="18" s="1"/>
  <c r="L285" i="18"/>
  <c r="O285" i="18" s="1"/>
  <c r="P284" i="18"/>
  <c r="O284" i="18"/>
  <c r="N282" i="18"/>
  <c r="N280" i="18" s="1"/>
  <c r="M282" i="18"/>
  <c r="L282" i="18"/>
  <c r="P281" i="18"/>
  <c r="O281" i="18"/>
  <c r="O278" i="18"/>
  <c r="N278" i="18"/>
  <c r="M278" i="18"/>
  <c r="P278" i="18" s="1"/>
  <c r="L278" i="18"/>
  <c r="J276" i="18"/>
  <c r="I271" i="18"/>
  <c r="K271" i="18" s="1"/>
  <c r="N269" i="18"/>
  <c r="N267" i="18" s="1"/>
  <c r="M269" i="18"/>
  <c r="M267" i="18" s="1"/>
  <c r="P267" i="18" s="1"/>
  <c r="L269" i="18"/>
  <c r="P268" i="18"/>
  <c r="O268" i="18"/>
  <c r="N266" i="18"/>
  <c r="N264" i="18" s="1"/>
  <c r="M266" i="18"/>
  <c r="M264" i="18" s="1"/>
  <c r="L266" i="18"/>
  <c r="L264" i="18" s="1"/>
  <c r="P265" i="18"/>
  <c r="O265" i="18"/>
  <c r="N262" i="18"/>
  <c r="M262" i="18"/>
  <c r="P262" i="18" s="1"/>
  <c r="L262" i="18"/>
  <c r="O262" i="18" s="1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J226" i="18" s="1"/>
  <c r="J180" i="18" s="1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J236" i="18"/>
  <c r="I236" i="18"/>
  <c r="K236" i="18" s="1"/>
  <c r="K235" i="18"/>
  <c r="J235" i="18"/>
  <c r="I235" i="18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L189" i="18"/>
  <c r="O189" i="18" s="1"/>
  <c r="P188" i="18"/>
  <c r="O188" i="18"/>
  <c r="N186" i="18"/>
  <c r="N184" i="18" s="1"/>
  <c r="M186" i="18"/>
  <c r="L186" i="18"/>
  <c r="P185" i="18"/>
  <c r="O185" i="18"/>
  <c r="P182" i="18"/>
  <c r="N182" i="18"/>
  <c r="M182" i="18"/>
  <c r="L182" i="18"/>
  <c r="J177" i="18"/>
  <c r="I176" i="18"/>
  <c r="K176" i="18" s="1"/>
  <c r="J174" i="18"/>
  <c r="N173" i="18"/>
  <c r="N171" i="18" s="1"/>
  <c r="M173" i="18"/>
  <c r="L173" i="18"/>
  <c r="O173" i="18" s="1"/>
  <c r="P172" i="18"/>
  <c r="O172" i="18"/>
  <c r="N170" i="18"/>
  <c r="N168" i="18" s="1"/>
  <c r="M170" i="18"/>
  <c r="L170" i="18"/>
  <c r="L168" i="18" s="1"/>
  <c r="P169" i="18"/>
  <c r="O169" i="18"/>
  <c r="P166" i="18"/>
  <c r="N166" i="18"/>
  <c r="M166" i="18"/>
  <c r="L166" i="18"/>
  <c r="J164" i="18"/>
  <c r="I159" i="18"/>
  <c r="I148" i="18" s="1"/>
  <c r="K148" i="18" s="1"/>
  <c r="N157" i="18"/>
  <c r="N155" i="18" s="1"/>
  <c r="M157" i="18"/>
  <c r="L157" i="18"/>
  <c r="L155" i="18" s="1"/>
  <c r="O155" i="18" s="1"/>
  <c r="P156" i="18"/>
  <c r="O156" i="18"/>
  <c r="N154" i="18"/>
  <c r="M154" i="18"/>
  <c r="M152" i="18" s="1"/>
  <c r="P152" i="18" s="1"/>
  <c r="L154" i="18"/>
  <c r="L152" i="18" s="1"/>
  <c r="O152" i="18" s="1"/>
  <c r="P153" i="18"/>
  <c r="O153" i="18"/>
  <c r="N150" i="18"/>
  <c r="M150" i="18"/>
  <c r="P150" i="18" s="1"/>
  <c r="L150" i="18"/>
  <c r="J148" i="18"/>
  <c r="I146" i="18"/>
  <c r="I145" i="18"/>
  <c r="K145" i="18" s="1"/>
  <c r="I144" i="18"/>
  <c r="K144" i="18" s="1"/>
  <c r="N140" i="18"/>
  <c r="N138" i="18" s="1"/>
  <c r="M140" i="18"/>
  <c r="P140" i="18" s="1"/>
  <c r="L140" i="18"/>
  <c r="P139" i="18"/>
  <c r="O139" i="18"/>
  <c r="N137" i="18"/>
  <c r="M137" i="18"/>
  <c r="L137" i="18"/>
  <c r="P136" i="18"/>
  <c r="O136" i="18"/>
  <c r="P133" i="18"/>
  <c r="O133" i="18"/>
  <c r="N133" i="18"/>
  <c r="M133" i="18"/>
  <c r="L133" i="18"/>
  <c r="J130" i="18"/>
  <c r="N127" i="18"/>
  <c r="M127" i="18"/>
  <c r="M125" i="18" s="1"/>
  <c r="L127" i="18"/>
  <c r="L125" i="18" s="1"/>
  <c r="P126" i="18"/>
  <c r="O126" i="18"/>
  <c r="N124" i="18"/>
  <c r="N122" i="18" s="1"/>
  <c r="M124" i="18"/>
  <c r="M122" i="18" s="1"/>
  <c r="P122" i="18" s="1"/>
  <c r="L124" i="18"/>
  <c r="L122" i="18" s="1"/>
  <c r="O122" i="18" s="1"/>
  <c r="P123" i="18"/>
  <c r="O123" i="18"/>
  <c r="N120" i="18"/>
  <c r="M120" i="18"/>
  <c r="P120" i="18" s="1"/>
  <c r="L120" i="18"/>
  <c r="K118" i="18"/>
  <c r="J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J98" i="18"/>
  <c r="I98" i="18"/>
  <c r="K98" i="18" s="1"/>
  <c r="N96" i="18"/>
  <c r="N94" i="18" s="1"/>
  <c r="M96" i="18"/>
  <c r="M94" i="18" s="1"/>
  <c r="P94" i="18" s="1"/>
  <c r="L96" i="18"/>
  <c r="P95" i="18"/>
  <c r="O95" i="18"/>
  <c r="N93" i="18"/>
  <c r="M93" i="18"/>
  <c r="M91" i="18" s="1"/>
  <c r="L93" i="18"/>
  <c r="L91" i="18" s="1"/>
  <c r="P92" i="18"/>
  <c r="O92" i="18"/>
  <c r="N89" i="18"/>
  <c r="M89" i="18"/>
  <c r="P89" i="18" s="1"/>
  <c r="L89" i="18"/>
  <c r="J86" i="18"/>
  <c r="I84" i="18"/>
  <c r="K84" i="18" s="1"/>
  <c r="I83" i="18"/>
  <c r="K83" i="18" s="1"/>
  <c r="I82" i="18"/>
  <c r="K82" i="18" s="1"/>
  <c r="I81" i="18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L72" i="18" s="1"/>
  <c r="O72" i="18" s="1"/>
  <c r="P73" i="18"/>
  <c r="O73" i="18"/>
  <c r="N71" i="18"/>
  <c r="N69" i="18" s="1"/>
  <c r="M71" i="18"/>
  <c r="L71" i="18"/>
  <c r="L69" i="18" s="1"/>
  <c r="P70" i="18"/>
  <c r="O70" i="18"/>
  <c r="N67" i="18"/>
  <c r="M67" i="18"/>
  <c r="L67" i="18"/>
  <c r="O67" i="18" s="1"/>
  <c r="J65" i="18"/>
  <c r="N61" i="18"/>
  <c r="M61" i="18"/>
  <c r="M59" i="18" s="1"/>
  <c r="L61" i="18"/>
  <c r="P60" i="18"/>
  <c r="O60" i="18"/>
  <c r="N58" i="18"/>
  <c r="M58" i="18"/>
  <c r="M56" i="18" s="1"/>
  <c r="L58" i="18"/>
  <c r="L56" i="18" s="1"/>
  <c r="P57" i="18"/>
  <c r="O57" i="18"/>
  <c r="P54" i="18"/>
  <c r="O54" i="18"/>
  <c r="N54" i="18"/>
  <c r="M54" i="18"/>
  <c r="L54" i="18"/>
  <c r="N49" i="18"/>
  <c r="M49" i="18"/>
  <c r="P49" i="18" s="1"/>
  <c r="L49" i="18"/>
  <c r="L47" i="18" s="1"/>
  <c r="O47" i="18" s="1"/>
  <c r="P48" i="18"/>
  <c r="O48" i="18"/>
  <c r="N46" i="18"/>
  <c r="M46" i="18"/>
  <c r="M44" i="18" s="1"/>
  <c r="L46" i="18"/>
  <c r="L44" i="18" s="1"/>
  <c r="P45" i="18"/>
  <c r="O45" i="18"/>
  <c r="N42" i="18"/>
  <c r="M42" i="18"/>
  <c r="L42" i="18"/>
  <c r="O42" i="18" s="1"/>
  <c r="P36" i="18"/>
  <c r="N36" i="18"/>
  <c r="M36" i="18"/>
  <c r="O35" i="18"/>
  <c r="N35" i="18"/>
  <c r="M35" i="18"/>
  <c r="M34" i="18" s="1"/>
  <c r="P34" i="18" s="1"/>
  <c r="L35" i="18"/>
  <c r="N34" i="18"/>
  <c r="P32" i="18"/>
  <c r="N32" i="18"/>
  <c r="M32" i="18"/>
  <c r="L32" i="18"/>
  <c r="N29" i="18"/>
  <c r="M29" i="18"/>
  <c r="P29" i="18" s="1"/>
  <c r="P25" i="18"/>
  <c r="N25" i="18"/>
  <c r="M25" i="18"/>
  <c r="L25" i="18"/>
  <c r="O22" i="18"/>
  <c r="N22" i="18"/>
  <c r="N19" i="18" s="1"/>
  <c r="M22" i="18"/>
  <c r="P22" i="18" s="1"/>
  <c r="L22" i="18"/>
  <c r="N15" i="18"/>
  <c r="M15" i="18"/>
  <c r="P15" i="18" s="1"/>
  <c r="N12" i="18"/>
  <c r="N9" i="18" s="1"/>
  <c r="M12" i="18"/>
  <c r="P12" i="18" s="1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N808" i="17"/>
  <c r="M808" i="17"/>
  <c r="L808" i="17"/>
  <c r="O808" i="17" s="1"/>
  <c r="O807" i="17"/>
  <c r="M807" i="17"/>
  <c r="L807" i="17"/>
  <c r="N806" i="17"/>
  <c r="M806" i="17"/>
  <c r="P806" i="17" s="1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N786" i="17" s="1"/>
  <c r="L791" i="17"/>
  <c r="L789" i="17" s="1"/>
  <c r="O789" i="17" s="1"/>
  <c r="P790" i="17"/>
  <c r="O790" i="17"/>
  <c r="P789" i="17"/>
  <c r="M789" i="17"/>
  <c r="M788" i="17"/>
  <c r="L788" i="17"/>
  <c r="O788" i="17" s="1"/>
  <c r="P787" i="17"/>
  <c r="N787" i="17"/>
  <c r="M787" i="17"/>
  <c r="L787" i="17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P774" i="17"/>
  <c r="O774" i="17"/>
  <c r="O773" i="17"/>
  <c r="N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P758" i="17"/>
  <c r="O758" i="17"/>
  <c r="O757" i="17"/>
  <c r="N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P741" i="17"/>
  <c r="O741" i="17"/>
  <c r="O740" i="17"/>
  <c r="N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O695" i="17"/>
  <c r="N695" i="17"/>
  <c r="M695" i="17"/>
  <c r="P695" i="17" s="1"/>
  <c r="L695" i="17"/>
  <c r="N690" i="17"/>
  <c r="L690" i="17"/>
  <c r="O690" i="17" s="1"/>
  <c r="N688" i="17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J654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P659" i="17"/>
  <c r="O659" i="17"/>
  <c r="N657" i="17"/>
  <c r="O656" i="17"/>
  <c r="N656" i="17"/>
  <c r="N655" i="17" s="1"/>
  <c r="M656" i="17"/>
  <c r="P656" i="17" s="1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N632" i="17" s="1"/>
  <c r="L634" i="17"/>
  <c r="P633" i="17"/>
  <c r="O633" i="17"/>
  <c r="N631" i="17"/>
  <c r="P630" i="17"/>
  <c r="N630" i="17"/>
  <c r="N629" i="17" s="1"/>
  <c r="M630" i="17"/>
  <c r="L630" i="17"/>
  <c r="O630" i="17" s="1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3" i="17" s="1"/>
  <c r="J596" i="17"/>
  <c r="J595" i="17"/>
  <c r="J594" i="17"/>
  <c r="I594" i="17"/>
  <c r="I593" i="17"/>
  <c r="I592" i="17" s="1"/>
  <c r="J583" i="17"/>
  <c r="J577" i="17" s="1"/>
  <c r="J582" i="17"/>
  <c r="I577" i="17"/>
  <c r="J576" i="17"/>
  <c r="J559" i="17" s="1"/>
  <c r="J543" i="17" s="1"/>
  <c r="I576" i="17"/>
  <c r="I559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P557" i="17"/>
  <c r="L557" i="17"/>
  <c r="L555" i="17" s="1"/>
  <c r="O555" i="17" s="1"/>
  <c r="P556" i="17"/>
  <c r="O556" i="17"/>
  <c r="P555" i="17"/>
  <c r="N555" i="17"/>
  <c r="N545" i="17" s="1"/>
  <c r="N544" i="17" s="1"/>
  <c r="M555" i="17"/>
  <c r="M545" i="17" s="1"/>
  <c r="N549" i="17"/>
  <c r="L549" i="17"/>
  <c r="M549" i="17" s="1"/>
  <c r="M546" i="17" s="1"/>
  <c r="P546" i="17" s="1"/>
  <c r="P548" i="17"/>
  <c r="O548" i="17"/>
  <c r="N547" i="17"/>
  <c r="N546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P534" i="17"/>
  <c r="O534" i="17"/>
  <c r="N533" i="17"/>
  <c r="M533" i="17"/>
  <c r="P533" i="17" s="1"/>
  <c r="P528" i="17"/>
  <c r="N528" i="17"/>
  <c r="N525" i="17" s="1"/>
  <c r="N523" i="17" s="1"/>
  <c r="L528" i="17"/>
  <c r="O528" i="17" s="1"/>
  <c r="P527" i="17"/>
  <c r="O527" i="17"/>
  <c r="N526" i="17"/>
  <c r="M526" i="17"/>
  <c r="P526" i="17" s="1"/>
  <c r="M525" i="17"/>
  <c r="P525" i="17" s="1"/>
  <c r="P524" i="17"/>
  <c r="N524" i="17"/>
  <c r="M524" i="17"/>
  <c r="M523" i="17" s="1"/>
  <c r="P523" i="17" s="1"/>
  <c r="L524" i="17"/>
  <c r="O524" i="17" s="1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4" i="17" s="1"/>
  <c r="P506" i="17"/>
  <c r="O506" i="17"/>
  <c r="P505" i="17"/>
  <c r="M505" i="17"/>
  <c r="L505" i="17"/>
  <c r="O505" i="17" s="1"/>
  <c r="O504" i="17"/>
  <c r="M504" i="17"/>
  <c r="P504" i="17" s="1"/>
  <c r="L504" i="17"/>
  <c r="L502" i="17" s="1"/>
  <c r="O502" i="17" s="1"/>
  <c r="P503" i="17"/>
  <c r="N503" i="17"/>
  <c r="M503" i="17"/>
  <c r="L503" i="17"/>
  <c r="O503" i="17" s="1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P471" i="17"/>
  <c r="O471" i="17"/>
  <c r="N470" i="17"/>
  <c r="N469" i="17"/>
  <c r="O468" i="17"/>
  <c r="N468" i="17"/>
  <c r="M468" i="17"/>
  <c r="P468" i="17" s="1"/>
  <c r="L468" i="17"/>
  <c r="N467" i="17"/>
  <c r="J466" i="17"/>
  <c r="I466" i="17"/>
  <c r="K466" i="17" s="1"/>
  <c r="J465" i="17"/>
  <c r="I465" i="17"/>
  <c r="K465" i="17" s="1"/>
  <c r="I464" i="17"/>
  <c r="I463" i="17"/>
  <c r="I462" i="17"/>
  <c r="I460" i="17"/>
  <c r="K460" i="17" s="1"/>
  <c r="K458" i="17"/>
  <c r="P456" i="17"/>
  <c r="L456" i="17"/>
  <c r="P455" i="17"/>
  <c r="O455" i="17"/>
  <c r="P454" i="17"/>
  <c r="N454" i="17"/>
  <c r="M454" i="17"/>
  <c r="N449" i="17"/>
  <c r="N447" i="17" s="1"/>
  <c r="L449" i="17"/>
  <c r="O449" i="17" s="1"/>
  <c r="P448" i="17"/>
  <c r="O448" i="17"/>
  <c r="N446" i="17"/>
  <c r="N445" i="17"/>
  <c r="N444" i="17" s="1"/>
  <c r="M445" i="17"/>
  <c r="P445" i="17" s="1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K435" i="17" s="1"/>
  <c r="J434" i="17"/>
  <c r="J418" i="17" s="1"/>
  <c r="P431" i="17"/>
  <c r="L431" i="17"/>
  <c r="L429" i="17" s="1"/>
  <c r="O429" i="17" s="1"/>
  <c r="P430" i="17"/>
  <c r="O430" i="17"/>
  <c r="P429" i="17"/>
  <c r="N429" i="17"/>
  <c r="M429" i="17"/>
  <c r="N424" i="17"/>
  <c r="L424" i="17"/>
  <c r="M424" i="17" s="1"/>
  <c r="M422" i="17" s="1"/>
  <c r="P422" i="17" s="1"/>
  <c r="P423" i="17"/>
  <c r="O423" i="17"/>
  <c r="N422" i="17"/>
  <c r="N421" i="17"/>
  <c r="P420" i="17"/>
  <c r="O420" i="17"/>
  <c r="N420" i="17"/>
  <c r="N419" i="17" s="1"/>
  <c r="M420" i="17"/>
  <c r="L420" i="17"/>
  <c r="K413" i="17"/>
  <c r="K412" i="17"/>
  <c r="N410" i="17"/>
  <c r="N408" i="17" s="1"/>
  <c r="M410" i="17"/>
  <c r="L410" i="17"/>
  <c r="P409" i="17"/>
  <c r="O409" i="17"/>
  <c r="N407" i="17"/>
  <c r="N405" i="17" s="1"/>
  <c r="M407" i="17"/>
  <c r="L407" i="17"/>
  <c r="O407" i="17" s="1"/>
  <c r="P406" i="17"/>
  <c r="O406" i="17"/>
  <c r="P403" i="17"/>
  <c r="N403" i="17"/>
  <c r="M403" i="17"/>
  <c r="L403" i="17"/>
  <c r="O403" i="17" s="1"/>
  <c r="K401" i="17"/>
  <c r="J401" i="17"/>
  <c r="I401" i="17"/>
  <c r="K400" i="17"/>
  <c r="K399" i="17"/>
  <c r="N397" i="17"/>
  <c r="N395" i="17" s="1"/>
  <c r="M397" i="17"/>
  <c r="M395" i="17" s="1"/>
  <c r="P395" i="17" s="1"/>
  <c r="L397" i="17"/>
  <c r="L395" i="17" s="1"/>
  <c r="O395" i="17" s="1"/>
  <c r="P396" i="17"/>
  <c r="O396" i="17"/>
  <c r="N394" i="17"/>
  <c r="N392" i="17" s="1"/>
  <c r="M394" i="17"/>
  <c r="L394" i="17"/>
  <c r="P393" i="17"/>
  <c r="O393" i="17"/>
  <c r="O390" i="17"/>
  <c r="N390" i="17"/>
  <c r="M390" i="17"/>
  <c r="P390" i="17" s="1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N348" i="17" s="1"/>
  <c r="M350" i="17"/>
  <c r="L350" i="17"/>
  <c r="L348" i="17" s="1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M333" i="17"/>
  <c r="M331" i="17" s="1"/>
  <c r="L333" i="17"/>
  <c r="L331" i="17" s="1"/>
  <c r="P332" i="17"/>
  <c r="O332" i="17"/>
  <c r="O329" i="17"/>
  <c r="N329" i="17"/>
  <c r="M329" i="17"/>
  <c r="P329" i="17" s="1"/>
  <c r="L329" i="17"/>
  <c r="I327" i="17"/>
  <c r="I325" i="17"/>
  <c r="I314" i="17" s="1"/>
  <c r="K314" i="17" s="1"/>
  <c r="N323" i="17"/>
  <c r="N321" i="17" s="1"/>
  <c r="M323" i="17"/>
  <c r="L323" i="17"/>
  <c r="O323" i="17" s="1"/>
  <c r="P322" i="17"/>
  <c r="O322" i="17"/>
  <c r="N320" i="17"/>
  <c r="N318" i="17" s="1"/>
  <c r="M320" i="17"/>
  <c r="P320" i="17" s="1"/>
  <c r="L320" i="17"/>
  <c r="O320" i="17" s="1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M304" i="17" s="1"/>
  <c r="P304" i="17" s="1"/>
  <c r="L306" i="17"/>
  <c r="P305" i="17"/>
  <c r="O305" i="17"/>
  <c r="N303" i="17"/>
  <c r="N301" i="17" s="1"/>
  <c r="M303" i="17"/>
  <c r="L303" i="17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I276" i="17" s="1"/>
  <c r="K276" i="17" s="1"/>
  <c r="N285" i="17"/>
  <c r="N283" i="17" s="1"/>
  <c r="M285" i="17"/>
  <c r="P285" i="17" s="1"/>
  <c r="L285" i="17"/>
  <c r="P284" i="17"/>
  <c r="O284" i="17"/>
  <c r="N282" i="17"/>
  <c r="N280" i="17" s="1"/>
  <c r="M282" i="17"/>
  <c r="M280" i="17" s="1"/>
  <c r="L282" i="17"/>
  <c r="P281" i="17"/>
  <c r="O281" i="17"/>
  <c r="N278" i="17"/>
  <c r="M278" i="17"/>
  <c r="P278" i="17" s="1"/>
  <c r="L278" i="17"/>
  <c r="O278" i="17" s="1"/>
  <c r="J276" i="17"/>
  <c r="I271" i="17"/>
  <c r="K271" i="17" s="1"/>
  <c r="N269" i="17"/>
  <c r="N267" i="17" s="1"/>
  <c r="M269" i="17"/>
  <c r="M267" i="17" s="1"/>
  <c r="P267" i="17" s="1"/>
  <c r="L269" i="17"/>
  <c r="O269" i="17" s="1"/>
  <c r="P268" i="17"/>
  <c r="O268" i="17"/>
  <c r="N266" i="17"/>
  <c r="N264" i="17" s="1"/>
  <c r="M266" i="17"/>
  <c r="M264" i="17" s="1"/>
  <c r="L266" i="17"/>
  <c r="P265" i="17"/>
  <c r="O265" i="17"/>
  <c r="P262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J237" i="17"/>
  <c r="J226" i="17" s="1"/>
  <c r="J180" i="17" s="1"/>
  <c r="K236" i="17"/>
  <c r="J236" i="17"/>
  <c r="I236" i="17"/>
  <c r="J235" i="17"/>
  <c r="I235" i="17"/>
  <c r="K235" i="17" s="1"/>
  <c r="J233" i="17"/>
  <c r="N231" i="17"/>
  <c r="N230" i="17"/>
  <c r="N229" i="17"/>
  <c r="N228" i="17"/>
  <c r="N227" i="17"/>
  <c r="I225" i="17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M184" i="17" s="1"/>
  <c r="L186" i="17"/>
  <c r="P185" i="17"/>
  <c r="O185" i="17"/>
  <c r="P182" i="17"/>
  <c r="O182" i="17"/>
  <c r="N182" i="17"/>
  <c r="M182" i="17"/>
  <c r="L182" i="17"/>
  <c r="J177" i="17"/>
  <c r="J164" i="17" s="1"/>
  <c r="I176" i="17"/>
  <c r="J174" i="17"/>
  <c r="N173" i="17"/>
  <c r="N171" i="17" s="1"/>
  <c r="M173" i="17"/>
  <c r="L173" i="17"/>
  <c r="O173" i="17" s="1"/>
  <c r="P172" i="17"/>
  <c r="O172" i="17"/>
  <c r="N170" i="17"/>
  <c r="M170" i="17"/>
  <c r="L170" i="17"/>
  <c r="P169" i="17"/>
  <c r="O169" i="17"/>
  <c r="P166" i="17"/>
  <c r="O166" i="17"/>
  <c r="N166" i="17"/>
  <c r="M166" i="17"/>
  <c r="L166" i="17"/>
  <c r="I159" i="17"/>
  <c r="K159" i="17" s="1"/>
  <c r="N157" i="17"/>
  <c r="N155" i="17" s="1"/>
  <c r="M157" i="17"/>
  <c r="M155" i="17" s="1"/>
  <c r="P155" i="17" s="1"/>
  <c r="L157" i="17"/>
  <c r="P156" i="17"/>
  <c r="O156" i="17"/>
  <c r="N154" i="17"/>
  <c r="N152" i="17" s="1"/>
  <c r="M154" i="17"/>
  <c r="M152" i="17" s="1"/>
  <c r="L154" i="17"/>
  <c r="P153" i="17"/>
  <c r="O153" i="17"/>
  <c r="P150" i="17"/>
  <c r="N150" i="17"/>
  <c r="M150" i="17"/>
  <c r="L150" i="17"/>
  <c r="O150" i="17" s="1"/>
  <c r="J148" i="17"/>
  <c r="I146" i="17"/>
  <c r="K146" i="17" s="1"/>
  <c r="I145" i="17"/>
  <c r="K145" i="17" s="1"/>
  <c r="I144" i="17"/>
  <c r="N140" i="17"/>
  <c r="N138" i="17" s="1"/>
  <c r="M140" i="17"/>
  <c r="M138" i="17" s="1"/>
  <c r="P138" i="17" s="1"/>
  <c r="L140" i="17"/>
  <c r="O140" i="17" s="1"/>
  <c r="P139" i="17"/>
  <c r="O139" i="17"/>
  <c r="N137" i="17"/>
  <c r="M137" i="17"/>
  <c r="L137" i="17"/>
  <c r="O137" i="17" s="1"/>
  <c r="P136" i="17"/>
  <c r="O136" i="17"/>
  <c r="O133" i="17"/>
  <c r="N133" i="17"/>
  <c r="M133" i="17"/>
  <c r="L133" i="17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M122" i="17" s="1"/>
  <c r="P122" i="17" s="1"/>
  <c r="L124" i="17"/>
  <c r="O124" i="17" s="1"/>
  <c r="P123" i="17"/>
  <c r="O123" i="17"/>
  <c r="P120" i="17"/>
  <c r="N120" i="17"/>
  <c r="M120" i="17"/>
  <c r="L120" i="17"/>
  <c r="K118" i="17"/>
  <c r="J118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J86" i="17" s="1"/>
  <c r="I98" i="17"/>
  <c r="I86" i="17" s="1"/>
  <c r="N96" i="17"/>
  <c r="N94" i="17" s="1"/>
  <c r="M96" i="17"/>
  <c r="L96" i="17"/>
  <c r="L94" i="17" s="1"/>
  <c r="O94" i="17" s="1"/>
  <c r="P95" i="17"/>
  <c r="O95" i="17"/>
  <c r="N93" i="17"/>
  <c r="N91" i="17" s="1"/>
  <c r="M93" i="17"/>
  <c r="L93" i="17"/>
  <c r="L91" i="17" s="1"/>
  <c r="P92" i="17"/>
  <c r="O92" i="17"/>
  <c r="P89" i="17"/>
  <c r="N89" i="17"/>
  <c r="M89" i="17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M71" i="17"/>
  <c r="M69" i="17" s="1"/>
  <c r="L71" i="17"/>
  <c r="L69" i="17" s="1"/>
  <c r="P70" i="17"/>
  <c r="O70" i="17"/>
  <c r="P67" i="17"/>
  <c r="O67" i="17"/>
  <c r="N67" i="17"/>
  <c r="M67" i="17"/>
  <c r="L67" i="17"/>
  <c r="J65" i="17"/>
  <c r="N61" i="17"/>
  <c r="M61" i="17"/>
  <c r="P61" i="17" s="1"/>
  <c r="L61" i="17"/>
  <c r="L59" i="17" s="1"/>
  <c r="O59" i="17" s="1"/>
  <c r="P60" i="17"/>
  <c r="O60" i="17"/>
  <c r="N58" i="17"/>
  <c r="N56" i="17" s="1"/>
  <c r="M58" i="17"/>
  <c r="L58" i="17"/>
  <c r="P57" i="17"/>
  <c r="O57" i="17"/>
  <c r="N54" i="17"/>
  <c r="M54" i="17"/>
  <c r="P54" i="17" s="1"/>
  <c r="L54" i="17"/>
  <c r="O54" i="17" s="1"/>
  <c r="N49" i="17"/>
  <c r="N47" i="17" s="1"/>
  <c r="M49" i="17"/>
  <c r="P49" i="17" s="1"/>
  <c r="L49" i="17"/>
  <c r="P48" i="17"/>
  <c r="O48" i="17"/>
  <c r="N46" i="17"/>
  <c r="M46" i="17"/>
  <c r="M44" i="17" s="1"/>
  <c r="L46" i="17"/>
  <c r="P45" i="17"/>
  <c r="O45" i="17"/>
  <c r="P42" i="17"/>
  <c r="O42" i="17"/>
  <c r="N42" i="17"/>
  <c r="M42" i="17"/>
  <c r="L42" i="17"/>
  <c r="N36" i="17"/>
  <c r="M36" i="17"/>
  <c r="P36" i="17" s="1"/>
  <c r="N35" i="17"/>
  <c r="N34" i="17" s="1"/>
  <c r="M35" i="17"/>
  <c r="P35" i="17" s="1"/>
  <c r="L35" i="17"/>
  <c r="O35" i="17" s="1"/>
  <c r="N33" i="17"/>
  <c r="O32" i="17"/>
  <c r="N32" i="17"/>
  <c r="N29" i="17" s="1"/>
  <c r="M32" i="17"/>
  <c r="P32" i="17" s="1"/>
  <c r="L32" i="17"/>
  <c r="L29" i="17"/>
  <c r="O29" i="17" s="1"/>
  <c r="P25" i="17"/>
  <c r="O25" i="17"/>
  <c r="N25" i="17"/>
  <c r="M25" i="17"/>
  <c r="L25" i="17"/>
  <c r="N22" i="17"/>
  <c r="M22" i="17"/>
  <c r="L22" i="17"/>
  <c r="M19" i="17"/>
  <c r="P19" i="17" s="1"/>
  <c r="N15" i="17"/>
  <c r="M15" i="17"/>
  <c r="P15" i="17" s="1"/>
  <c r="L15" i="17"/>
  <c r="O15" i="17" s="1"/>
  <c r="M12" i="17"/>
  <c r="P12" i="17" s="1"/>
  <c r="P9" i="17"/>
  <c r="M9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O808" i="16"/>
  <c r="N808" i="16"/>
  <c r="M808" i="16"/>
  <c r="P808" i="16" s="1"/>
  <c r="L808" i="16"/>
  <c r="M807" i="16"/>
  <c r="P807" i="16" s="1"/>
  <c r="L807" i="16"/>
  <c r="O807" i="16" s="1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L789" i="16" s="1"/>
  <c r="O789" i="16" s="1"/>
  <c r="P790" i="16"/>
  <c r="O790" i="16"/>
  <c r="M789" i="16"/>
  <c r="P789" i="16" s="1"/>
  <c r="M788" i="16"/>
  <c r="P788" i="16" s="1"/>
  <c r="P787" i="16"/>
  <c r="N787" i="16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O773" i="16"/>
  <c r="N773" i="16"/>
  <c r="M773" i="16"/>
  <c r="P773" i="16" s="1"/>
  <c r="L773" i="16"/>
  <c r="N772" i="16"/>
  <c r="M772" i="16"/>
  <c r="P772" i="16" s="1"/>
  <c r="L772" i="16"/>
  <c r="O772" i="16" s="1"/>
  <c r="N771" i="16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M756" i="16"/>
  <c r="P756" i="16" s="1"/>
  <c r="L756" i="16"/>
  <c r="O756" i="16" s="1"/>
  <c r="N755" i="16"/>
  <c r="N754" i="16" s="1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O740" i="16"/>
  <c r="N740" i="16"/>
  <c r="M740" i="16"/>
  <c r="P740" i="16" s="1"/>
  <c r="L740" i="16"/>
  <c r="N739" i="16"/>
  <c r="M739" i="16"/>
  <c r="P739" i="16" s="1"/>
  <c r="L739" i="16"/>
  <c r="O739" i="16" s="1"/>
  <c r="N738" i="16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O695" i="16"/>
  <c r="N695" i="16"/>
  <c r="M695" i="16"/>
  <c r="L695" i="16"/>
  <c r="N690" i="16"/>
  <c r="L690" i="16"/>
  <c r="N688" i="16"/>
  <c r="N687" i="16"/>
  <c r="N686" i="16"/>
  <c r="N685" i="16" s="1"/>
  <c r="M686" i="16"/>
  <c r="L686" i="16"/>
  <c r="O686" i="16" s="1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K675" i="16" s="1"/>
  <c r="P667" i="16"/>
  <c r="O667" i="16"/>
  <c r="P666" i="16"/>
  <c r="O666" i="16"/>
  <c r="N665" i="16"/>
  <c r="M665" i="16"/>
  <c r="P665" i="16" s="1"/>
  <c r="L665" i="16"/>
  <c r="O665" i="16" s="1"/>
  <c r="P660" i="16"/>
  <c r="N660" i="16"/>
  <c r="L660" i="16"/>
  <c r="O660" i="16" s="1"/>
  <c r="P659" i="16"/>
  <c r="O659" i="16"/>
  <c r="P658" i="16"/>
  <c r="N658" i="16"/>
  <c r="M658" i="16"/>
  <c r="P657" i="16"/>
  <c r="N657" i="16"/>
  <c r="M657" i="16"/>
  <c r="P656" i="16"/>
  <c r="O656" i="16"/>
  <c r="N656" i="16"/>
  <c r="M656" i="16"/>
  <c r="L656" i="16"/>
  <c r="N655" i="16"/>
  <c r="M655" i="16"/>
  <c r="P655" i="16" s="1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N634" i="16"/>
  <c r="N631" i="16" s="1"/>
  <c r="L634" i="16"/>
  <c r="P633" i="16"/>
  <c r="O633" i="16"/>
  <c r="N632" i="16"/>
  <c r="N630" i="16"/>
  <c r="M630" i="16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J593" i="16"/>
  <c r="J592" i="16" s="1"/>
  <c r="I593" i="16"/>
  <c r="J583" i="16"/>
  <c r="J582" i="16"/>
  <c r="J576" i="16" s="1"/>
  <c r="J559" i="16" s="1"/>
  <c r="J543" i="16" s="1"/>
  <c r="J577" i="16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O557" i="16" s="1"/>
  <c r="P556" i="16"/>
  <c r="O556" i="16"/>
  <c r="N555" i="16"/>
  <c r="M555" i="16"/>
  <c r="N549" i="16"/>
  <c r="L549" i="16"/>
  <c r="P548" i="16"/>
  <c r="O548" i="16"/>
  <c r="N547" i="16"/>
  <c r="N546" i="16"/>
  <c r="O545" i="16"/>
  <c r="N545" i="16"/>
  <c r="L545" i="16"/>
  <c r="N544" i="16"/>
  <c r="I542" i="16"/>
  <c r="K542" i="16" s="1"/>
  <c r="I541" i="16"/>
  <c r="K541" i="16" s="1"/>
  <c r="I540" i="16"/>
  <c r="I539" i="16"/>
  <c r="K539" i="16" s="1"/>
  <c r="I538" i="16"/>
  <c r="K538" i="16" s="1"/>
  <c r="I537" i="16"/>
  <c r="P535" i="16"/>
  <c r="L535" i="16"/>
  <c r="O535" i="16" s="1"/>
  <c r="P534" i="16"/>
  <c r="O534" i="16"/>
  <c r="P533" i="16"/>
  <c r="N533" i="16"/>
  <c r="M533" i="16"/>
  <c r="P528" i="16"/>
  <c r="N528" i="16"/>
  <c r="L528" i="16"/>
  <c r="L526" i="16" s="1"/>
  <c r="O526" i="16" s="1"/>
  <c r="P527" i="16"/>
  <c r="O527" i="16"/>
  <c r="P526" i="16"/>
  <c r="N526" i="16"/>
  <c r="M526" i="16"/>
  <c r="P525" i="16"/>
  <c r="N525" i="16"/>
  <c r="M525" i="16"/>
  <c r="O524" i="16"/>
  <c r="N524" i="16"/>
  <c r="M524" i="16"/>
  <c r="P524" i="16" s="1"/>
  <c r="L524" i="16"/>
  <c r="N523" i="16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P506" i="16"/>
  <c r="O506" i="16"/>
  <c r="O505" i="16"/>
  <c r="M505" i="16"/>
  <c r="P505" i="16" s="1"/>
  <c r="L505" i="16"/>
  <c r="M504" i="16"/>
  <c r="P504" i="16" s="1"/>
  <c r="L504" i="16"/>
  <c r="O504" i="16" s="1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N477" i="16"/>
  <c r="M477" i="16"/>
  <c r="P477" i="16" s="1"/>
  <c r="N472" i="16"/>
  <c r="L472" i="16"/>
  <c r="L470" i="16" s="1"/>
  <c r="O470" i="16" s="1"/>
  <c r="P471" i="16"/>
  <c r="O471" i="16"/>
  <c r="N470" i="16"/>
  <c r="N469" i="16"/>
  <c r="N467" i="16" s="1"/>
  <c r="N468" i="16"/>
  <c r="M468" i="16"/>
  <c r="L468" i="16"/>
  <c r="J466" i="16"/>
  <c r="I466" i="16"/>
  <c r="J465" i="16"/>
  <c r="I465" i="16"/>
  <c r="K465" i="16" s="1"/>
  <c r="I464" i="16"/>
  <c r="I463" i="16"/>
  <c r="I462" i="16"/>
  <c r="K462" i="16" s="1"/>
  <c r="I460" i="16"/>
  <c r="I442" i="16" s="1"/>
  <c r="K442" i="16" s="1"/>
  <c r="K458" i="16"/>
  <c r="P456" i="16"/>
  <c r="L456" i="16"/>
  <c r="P455" i="16"/>
  <c r="O455" i="16"/>
  <c r="N454" i="16"/>
  <c r="M454" i="16"/>
  <c r="P454" i="16" s="1"/>
  <c r="P449" i="16"/>
  <c r="N449" i="16"/>
  <c r="N446" i="16" s="1"/>
  <c r="N444" i="16" s="1"/>
  <c r="L449" i="16"/>
  <c r="O449" i="16" s="1"/>
  <c r="P448" i="16"/>
  <c r="O448" i="16"/>
  <c r="P447" i="16"/>
  <c r="N447" i="16"/>
  <c r="M447" i="16"/>
  <c r="L447" i="16"/>
  <c r="O447" i="16" s="1"/>
  <c r="M446" i="16"/>
  <c r="P446" i="16" s="1"/>
  <c r="O445" i="16"/>
  <c r="N445" i="16"/>
  <c r="M445" i="16"/>
  <c r="P445" i="16" s="1"/>
  <c r="L445" i="16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K435" i="16" s="1"/>
  <c r="J434" i="16"/>
  <c r="P431" i="16"/>
  <c r="L431" i="16"/>
  <c r="O431" i="16" s="1"/>
  <c r="P430" i="16"/>
  <c r="O430" i="16"/>
  <c r="P429" i="16"/>
  <c r="N429" i="16"/>
  <c r="M429" i="16"/>
  <c r="N424" i="16"/>
  <c r="N422" i="16" s="1"/>
  <c r="L424" i="16"/>
  <c r="M424" i="16" s="1"/>
  <c r="P424" i="16" s="1"/>
  <c r="P423" i="16"/>
  <c r="O423" i="16"/>
  <c r="N421" i="16"/>
  <c r="O420" i="16"/>
  <c r="N420" i="16"/>
  <c r="M420" i="16"/>
  <c r="L420" i="16"/>
  <c r="N419" i="16"/>
  <c r="J418" i="16"/>
  <c r="K413" i="16"/>
  <c r="K412" i="16"/>
  <c r="N410" i="16"/>
  <c r="M410" i="16"/>
  <c r="P410" i="16" s="1"/>
  <c r="L410" i="16"/>
  <c r="P409" i="16"/>
  <c r="O409" i="16"/>
  <c r="N407" i="16"/>
  <c r="N405" i="16" s="1"/>
  <c r="M407" i="16"/>
  <c r="L407" i="16"/>
  <c r="L405" i="16" s="1"/>
  <c r="O405" i="16" s="1"/>
  <c r="P406" i="16"/>
  <c r="O406" i="16"/>
  <c r="N403" i="16"/>
  <c r="M403" i="16"/>
  <c r="P403" i="16" s="1"/>
  <c r="L403" i="16"/>
  <c r="O403" i="16" s="1"/>
  <c r="K401" i="16"/>
  <c r="J401" i="16"/>
  <c r="I401" i="16"/>
  <c r="K400" i="16"/>
  <c r="K399" i="16"/>
  <c r="N397" i="16"/>
  <c r="N395" i="16" s="1"/>
  <c r="M397" i="16"/>
  <c r="P397" i="16" s="1"/>
  <c r="L397" i="16"/>
  <c r="O397" i="16" s="1"/>
  <c r="P396" i="16"/>
  <c r="O396" i="16"/>
  <c r="N394" i="16"/>
  <c r="M394" i="16"/>
  <c r="M392" i="16" s="1"/>
  <c r="P392" i="16" s="1"/>
  <c r="L394" i="16"/>
  <c r="L392" i="16" s="1"/>
  <c r="O392" i="16" s="1"/>
  <c r="P393" i="16"/>
  <c r="O393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O346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M336" i="16"/>
  <c r="P336" i="16" s="1"/>
  <c r="L336" i="16"/>
  <c r="O336" i="16" s="1"/>
  <c r="P335" i="16"/>
  <c r="O335" i="16"/>
  <c r="N333" i="16"/>
  <c r="N331" i="16" s="1"/>
  <c r="M333" i="16"/>
  <c r="L333" i="16"/>
  <c r="P332" i="16"/>
  <c r="O332" i="16"/>
  <c r="O329" i="16"/>
  <c r="N329" i="16"/>
  <c r="M329" i="16"/>
  <c r="P329" i="16" s="1"/>
  <c r="L329" i="16"/>
  <c r="I327" i="16"/>
  <c r="I325" i="16"/>
  <c r="I314" i="16" s="1"/>
  <c r="K314" i="16" s="1"/>
  <c r="N323" i="16"/>
  <c r="N321" i="16" s="1"/>
  <c r="M323" i="16"/>
  <c r="M321" i="16" s="1"/>
  <c r="P321" i="16" s="1"/>
  <c r="L323" i="16"/>
  <c r="P322" i="16"/>
  <c r="O322" i="16"/>
  <c r="N320" i="16"/>
  <c r="N318" i="16" s="1"/>
  <c r="M320" i="16"/>
  <c r="P320" i="16" s="1"/>
  <c r="L320" i="16"/>
  <c r="P319" i="16"/>
  <c r="O319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N306" i="16"/>
  <c r="N304" i="16" s="1"/>
  <c r="M306" i="16"/>
  <c r="P306" i="16" s="1"/>
  <c r="L306" i="16"/>
  <c r="P305" i="16"/>
  <c r="O305" i="16"/>
  <c r="N303" i="16"/>
  <c r="M303" i="16"/>
  <c r="M301" i="16" s="1"/>
  <c r="L303" i="16"/>
  <c r="L301" i="16" s="1"/>
  <c r="P302" i="16"/>
  <c r="O302" i="16"/>
  <c r="P299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L283" i="16" s="1"/>
  <c r="O283" i="16" s="1"/>
  <c r="P284" i="16"/>
  <c r="O284" i="16"/>
  <c r="N282" i="16"/>
  <c r="N280" i="16" s="1"/>
  <c r="M282" i="16"/>
  <c r="L282" i="16"/>
  <c r="P281" i="16"/>
  <c r="O281" i="16"/>
  <c r="O278" i="16"/>
  <c r="N278" i="16"/>
  <c r="M278" i="16"/>
  <c r="P278" i="16" s="1"/>
  <c r="L278" i="16"/>
  <c r="J276" i="16"/>
  <c r="I271" i="16"/>
  <c r="I260" i="16" s="1"/>
  <c r="K260" i="16" s="1"/>
  <c r="N269" i="16"/>
  <c r="N267" i="16" s="1"/>
  <c r="M269" i="16"/>
  <c r="M267" i="16" s="1"/>
  <c r="P267" i="16" s="1"/>
  <c r="L269" i="16"/>
  <c r="O269" i="16" s="1"/>
  <c r="P268" i="16"/>
  <c r="O268" i="16"/>
  <c r="N266" i="16"/>
  <c r="M266" i="16"/>
  <c r="M264" i="16" s="1"/>
  <c r="L266" i="16"/>
  <c r="L264" i="16" s="1"/>
  <c r="P265" i="16"/>
  <c r="O265" i="16"/>
  <c r="P262" i="16"/>
  <c r="N262" i="16"/>
  <c r="M262" i="16"/>
  <c r="L262" i="16"/>
  <c r="O262" i="16" s="1"/>
  <c r="J260" i="16"/>
  <c r="K258" i="16"/>
  <c r="K257" i="16"/>
  <c r="I255" i="16"/>
  <c r="I248" i="16" s="1"/>
  <c r="K248" i="16" s="1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N227" i="16"/>
  <c r="J226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L186" i="16"/>
  <c r="L184" i="16" s="1"/>
  <c r="P185" i="16"/>
  <c r="O185" i="16"/>
  <c r="P182" i="16"/>
  <c r="N182" i="16"/>
  <c r="M182" i="16"/>
  <c r="L182" i="16"/>
  <c r="J180" i="16"/>
  <c r="J177" i="16"/>
  <c r="I176" i="16"/>
  <c r="I174" i="16" s="1"/>
  <c r="K174" i="16" s="1"/>
  <c r="J174" i="16"/>
  <c r="N173" i="16"/>
  <c r="N171" i="16" s="1"/>
  <c r="M173" i="16"/>
  <c r="M171" i="16" s="1"/>
  <c r="P171" i="16" s="1"/>
  <c r="L173" i="16"/>
  <c r="P172" i="16"/>
  <c r="O172" i="16"/>
  <c r="N170" i="16"/>
  <c r="M170" i="16"/>
  <c r="M168" i="16" s="1"/>
  <c r="L170" i="16"/>
  <c r="L168" i="16" s="1"/>
  <c r="P169" i="16"/>
  <c r="O169" i="16"/>
  <c r="P166" i="16"/>
  <c r="O166" i="16"/>
  <c r="N166" i="16"/>
  <c r="M166" i="16"/>
  <c r="L166" i="16"/>
  <c r="I159" i="16"/>
  <c r="K159" i="16" s="1"/>
  <c r="N157" i="16"/>
  <c r="N155" i="16" s="1"/>
  <c r="M157" i="16"/>
  <c r="P157" i="16" s="1"/>
  <c r="L157" i="16"/>
  <c r="O157" i="16" s="1"/>
  <c r="P156" i="16"/>
  <c r="O156" i="16"/>
  <c r="N154" i="16"/>
  <c r="M154" i="16"/>
  <c r="L154" i="16"/>
  <c r="L152" i="16" s="1"/>
  <c r="P153" i="16"/>
  <c r="O153" i="16"/>
  <c r="N150" i="16"/>
  <c r="M150" i="16"/>
  <c r="L150" i="16"/>
  <c r="O150" i="16" s="1"/>
  <c r="J148" i="16"/>
  <c r="I146" i="16"/>
  <c r="K146" i="16" s="1"/>
  <c r="I145" i="16"/>
  <c r="K145" i="16" s="1"/>
  <c r="I144" i="16"/>
  <c r="N140" i="16"/>
  <c r="N138" i="16" s="1"/>
  <c r="M140" i="16"/>
  <c r="P140" i="16" s="1"/>
  <c r="L140" i="16"/>
  <c r="O140" i="16" s="1"/>
  <c r="P139" i="16"/>
  <c r="O139" i="16"/>
  <c r="N137" i="16"/>
  <c r="M137" i="16"/>
  <c r="P137" i="16" s="1"/>
  <c r="L137" i="16"/>
  <c r="O137" i="16" s="1"/>
  <c r="P136" i="16"/>
  <c r="O136" i="16"/>
  <c r="P133" i="16"/>
  <c r="O133" i="16"/>
  <c r="N133" i="16"/>
  <c r="M133" i="16"/>
  <c r="L133" i="16"/>
  <c r="J130" i="16"/>
  <c r="N127" i="16"/>
  <c r="N125" i="16" s="1"/>
  <c r="M127" i="16"/>
  <c r="P127" i="16" s="1"/>
  <c r="L127" i="16"/>
  <c r="O127" i="16" s="1"/>
  <c r="P126" i="16"/>
  <c r="O126" i="16"/>
  <c r="N124" i="16"/>
  <c r="N122" i="16" s="1"/>
  <c r="M124" i="16"/>
  <c r="M122" i="16" s="1"/>
  <c r="P122" i="16" s="1"/>
  <c r="L124" i="16"/>
  <c r="O124" i="16" s="1"/>
  <c r="P123" i="16"/>
  <c r="O123" i="16"/>
  <c r="N120" i="16"/>
  <c r="M120" i="16"/>
  <c r="P120" i="16" s="1"/>
  <c r="L120" i="16"/>
  <c r="O120" i="16" s="1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I98" i="16"/>
  <c r="K98" i="16" s="1"/>
  <c r="N96" i="16"/>
  <c r="N94" i="16" s="1"/>
  <c r="M96" i="16"/>
  <c r="P96" i="16" s="1"/>
  <c r="L96" i="16"/>
  <c r="O96" i="16" s="1"/>
  <c r="P95" i="16"/>
  <c r="O95" i="16"/>
  <c r="N93" i="16"/>
  <c r="M93" i="16"/>
  <c r="M91" i="16" s="1"/>
  <c r="L93" i="16"/>
  <c r="P92" i="16"/>
  <c r="O92" i="16"/>
  <c r="P89" i="16"/>
  <c r="N89" i="16"/>
  <c r="M89" i="16"/>
  <c r="L89" i="16"/>
  <c r="O89" i="16" s="1"/>
  <c r="J87" i="16"/>
  <c r="J86" i="16"/>
  <c r="I84" i="16"/>
  <c r="K84" i="16" s="1"/>
  <c r="I83" i="16"/>
  <c r="K83" i="16" s="1"/>
  <c r="I82" i="16"/>
  <c r="I81" i="16"/>
  <c r="K81" i="16" s="1"/>
  <c r="I80" i="16"/>
  <c r="K80" i="16" s="1"/>
  <c r="I79" i="16"/>
  <c r="K79" i="16" s="1"/>
  <c r="I78" i="16"/>
  <c r="K78" i="16" s="1"/>
  <c r="J77" i="16"/>
  <c r="J76" i="16"/>
  <c r="J64" i="16" s="1"/>
  <c r="N74" i="16"/>
  <c r="N72" i="16" s="1"/>
  <c r="M74" i="16"/>
  <c r="M72" i="16" s="1"/>
  <c r="P72" i="16" s="1"/>
  <c r="L74" i="16"/>
  <c r="O74" i="16" s="1"/>
  <c r="P73" i="16"/>
  <c r="O73" i="16"/>
  <c r="N71" i="16"/>
  <c r="N69" i="16" s="1"/>
  <c r="M71" i="16"/>
  <c r="P71" i="16" s="1"/>
  <c r="L71" i="16"/>
  <c r="O71" i="16" s="1"/>
  <c r="P70" i="16"/>
  <c r="O70" i="16"/>
  <c r="O67" i="16"/>
  <c r="N67" i="16"/>
  <c r="M67" i="16"/>
  <c r="L67" i="16"/>
  <c r="J65" i="16"/>
  <c r="N61" i="16"/>
  <c r="M61" i="16"/>
  <c r="M59" i="16" s="1"/>
  <c r="L61" i="16"/>
  <c r="P60" i="16"/>
  <c r="O60" i="16"/>
  <c r="N58" i="16"/>
  <c r="M58" i="16"/>
  <c r="M56" i="16" s="1"/>
  <c r="L58" i="16"/>
  <c r="L56" i="16" s="1"/>
  <c r="P57" i="16"/>
  <c r="O57" i="16"/>
  <c r="N54" i="16"/>
  <c r="M54" i="16"/>
  <c r="P54" i="16" s="1"/>
  <c r="L54" i="16"/>
  <c r="O54" i="16" s="1"/>
  <c r="N49" i="16"/>
  <c r="N47" i="16" s="1"/>
  <c r="M49" i="16"/>
  <c r="P49" i="16" s="1"/>
  <c r="L49" i="16"/>
  <c r="O49" i="16" s="1"/>
  <c r="P48" i="16"/>
  <c r="O48" i="16"/>
  <c r="N46" i="16"/>
  <c r="M46" i="16"/>
  <c r="L46" i="16"/>
  <c r="P45" i="16"/>
  <c r="O45" i="16"/>
  <c r="N42" i="16"/>
  <c r="M42" i="16"/>
  <c r="P42" i="16" s="1"/>
  <c r="L42" i="16"/>
  <c r="O42" i="16" s="1"/>
  <c r="N36" i="16"/>
  <c r="M36" i="16"/>
  <c r="P36" i="16" s="1"/>
  <c r="P35" i="16"/>
  <c r="N35" i="16"/>
  <c r="N34" i="16" s="1"/>
  <c r="M35" i="16"/>
  <c r="L35" i="16"/>
  <c r="O35" i="16" s="1"/>
  <c r="M34" i="16"/>
  <c r="P34" i="16" s="1"/>
  <c r="N33" i="16"/>
  <c r="N30" i="16" s="1"/>
  <c r="N32" i="16"/>
  <c r="N31" i="16" s="1"/>
  <c r="M32" i="16"/>
  <c r="L32" i="16"/>
  <c r="O32" i="16" s="1"/>
  <c r="N29" i="16"/>
  <c r="N25" i="16"/>
  <c r="M25" i="16"/>
  <c r="L25" i="16"/>
  <c r="O25" i="16" s="1"/>
  <c r="P22" i="16"/>
  <c r="O22" i="16"/>
  <c r="N22" i="16"/>
  <c r="N19" i="16" s="1"/>
  <c r="M22" i="16"/>
  <c r="L22" i="16"/>
  <c r="M19" i="16"/>
  <c r="L19" i="16"/>
  <c r="O19" i="16" s="1"/>
  <c r="O15" i="16"/>
  <c r="N15" i="16"/>
  <c r="L15" i="16"/>
  <c r="M12" i="16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L791" i="15"/>
  <c r="O791" i="15" s="1"/>
  <c r="P790" i="15"/>
  <c r="O790" i="15"/>
  <c r="P789" i="15"/>
  <c r="N789" i="15"/>
  <c r="M789" i="15"/>
  <c r="M788" i="15"/>
  <c r="P787" i="15"/>
  <c r="N787" i="15"/>
  <c r="N786" i="15" s="1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L690" i="15"/>
  <c r="O690" i="15" s="1"/>
  <c r="P688" i="15"/>
  <c r="N688" i="15"/>
  <c r="M688" i="15"/>
  <c r="M687" i="15"/>
  <c r="P686" i="15"/>
  <c r="N686" i="15"/>
  <c r="N685" i="15" s="1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N658" i="15"/>
  <c r="M658" i="15"/>
  <c r="P658" i="15" s="1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N634" i="15"/>
  <c r="L634" i="15"/>
  <c r="P633" i="15"/>
  <c r="O633" i="15"/>
  <c r="N632" i="15"/>
  <c r="N631" i="15"/>
  <c r="P630" i="15"/>
  <c r="N630" i="15"/>
  <c r="N629" i="15" s="1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77" i="15" s="1"/>
  <c r="J582" i="15"/>
  <c r="I577" i="15"/>
  <c r="K577" i="15" s="1"/>
  <c r="J576" i="15"/>
  <c r="J559" i="15" s="1"/>
  <c r="J543" i="15" s="1"/>
  <c r="I576" i="15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P555" i="15"/>
  <c r="N555" i="15"/>
  <c r="M555" i="15"/>
  <c r="L555" i="15"/>
  <c r="O555" i="15" s="1"/>
  <c r="N549" i="15"/>
  <c r="L549" i="15"/>
  <c r="P548" i="15"/>
  <c r="O548" i="15"/>
  <c r="N547" i="15"/>
  <c r="N546" i="15"/>
  <c r="P545" i="15"/>
  <c r="N545" i="15"/>
  <c r="N544" i="15" s="1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N533" i="15"/>
  <c r="M533" i="15"/>
  <c r="P533" i="15" s="1"/>
  <c r="P528" i="15"/>
  <c r="N528" i="15"/>
  <c r="N525" i="15" s="1"/>
  <c r="L528" i="15"/>
  <c r="O528" i="15" s="1"/>
  <c r="P527" i="15"/>
  <c r="O527" i="15"/>
  <c r="P526" i="15"/>
  <c r="N526" i="15"/>
  <c r="M526" i="15"/>
  <c r="M525" i="15"/>
  <c r="P525" i="15" s="1"/>
  <c r="P524" i="15"/>
  <c r="N524" i="15"/>
  <c r="M524" i="15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N504" i="15" s="1"/>
  <c r="P506" i="15"/>
  <c r="O506" i="15"/>
  <c r="P505" i="15"/>
  <c r="N505" i="15"/>
  <c r="M505" i="15"/>
  <c r="L505" i="15"/>
  <c r="O505" i="15" s="1"/>
  <c r="O504" i="15"/>
  <c r="M504" i="15"/>
  <c r="L504" i="15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2" i="15"/>
  <c r="L472" i="15"/>
  <c r="M472" i="15" s="1"/>
  <c r="P471" i="15"/>
  <c r="O471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O456" i="15" s="1"/>
  <c r="P455" i="15"/>
  <c r="O455" i="15"/>
  <c r="N454" i="15"/>
  <c r="M454" i="15"/>
  <c r="P454" i="15" s="1"/>
  <c r="N449" i="15"/>
  <c r="N447" i="15" s="1"/>
  <c r="L449" i="15"/>
  <c r="P448" i="15"/>
  <c r="O448" i="15"/>
  <c r="N446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J418" i="15" s="1"/>
  <c r="P431" i="15"/>
  <c r="L431" i="15"/>
  <c r="O431" i="15" s="1"/>
  <c r="P430" i="15"/>
  <c r="O430" i="15"/>
  <c r="P429" i="15"/>
  <c r="N429" i="15"/>
  <c r="M429" i="15"/>
  <c r="L429" i="15"/>
  <c r="O429" i="15" s="1"/>
  <c r="N424" i="15"/>
  <c r="L424" i="15"/>
  <c r="O424" i="15" s="1"/>
  <c r="P423" i="15"/>
  <c r="O423" i="15"/>
  <c r="N422" i="15"/>
  <c r="N421" i="15"/>
  <c r="P420" i="15"/>
  <c r="N420" i="15"/>
  <c r="N419" i="15" s="1"/>
  <c r="M420" i="15"/>
  <c r="L420" i="15"/>
  <c r="K413" i="15"/>
  <c r="K412" i="15"/>
  <c r="N410" i="15"/>
  <c r="N408" i="15" s="1"/>
  <c r="M410" i="15"/>
  <c r="L410" i="15"/>
  <c r="O410" i="15" s="1"/>
  <c r="P409" i="15"/>
  <c r="O409" i="15"/>
  <c r="N407" i="15"/>
  <c r="N405" i="15" s="1"/>
  <c r="M407" i="15"/>
  <c r="L407" i="15"/>
  <c r="O407" i="15" s="1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O397" i="15" s="1"/>
  <c r="P396" i="15"/>
  <c r="O396" i="15"/>
  <c r="N394" i="15"/>
  <c r="N392" i="15" s="1"/>
  <c r="M394" i="15"/>
  <c r="L394" i="15"/>
  <c r="P393" i="15"/>
  <c r="O393" i="15"/>
  <c r="P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L353" i="15"/>
  <c r="L351" i="15" s="1"/>
  <c r="P352" i="15"/>
  <c r="O352" i="15"/>
  <c r="N350" i="15"/>
  <c r="N348" i="15" s="1"/>
  <c r="M350" i="15"/>
  <c r="L350" i="15"/>
  <c r="L348" i="15" s="1"/>
  <c r="P349" i="15"/>
  <c r="O349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P329" i="15"/>
  <c r="N329" i="15"/>
  <c r="M329" i="15"/>
  <c r="L329" i="15"/>
  <c r="O329" i="15" s="1"/>
  <c r="I327" i="15"/>
  <c r="I325" i="15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L320" i="15"/>
  <c r="O320" i="15" s="1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M303" i="15"/>
  <c r="M301" i="15" s="1"/>
  <c r="L303" i="15"/>
  <c r="L301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I276" i="15" s="1"/>
  <c r="K276" i="15" s="1"/>
  <c r="N285" i="15"/>
  <c r="M285" i="15"/>
  <c r="P285" i="15" s="1"/>
  <c r="L285" i="15"/>
  <c r="O285" i="15" s="1"/>
  <c r="P284" i="15"/>
  <c r="O284" i="15"/>
  <c r="N282" i="15"/>
  <c r="N280" i="15" s="1"/>
  <c r="M282" i="15"/>
  <c r="P282" i="15" s="1"/>
  <c r="L282" i="15"/>
  <c r="O282" i="15" s="1"/>
  <c r="P281" i="15"/>
  <c r="O281" i="15"/>
  <c r="O278" i="15"/>
  <c r="N278" i="15"/>
  <c r="M278" i="15"/>
  <c r="L278" i="15"/>
  <c r="J276" i="15"/>
  <c r="I271" i="15"/>
  <c r="K271" i="15" s="1"/>
  <c r="N269" i="15"/>
  <c r="N267" i="15" s="1"/>
  <c r="M269" i="15"/>
  <c r="P269" i="15" s="1"/>
  <c r="L269" i="15"/>
  <c r="O269" i="15" s="1"/>
  <c r="P268" i="15"/>
  <c r="O268" i="15"/>
  <c r="N266" i="15"/>
  <c r="M266" i="15"/>
  <c r="L266" i="15"/>
  <c r="P265" i="15"/>
  <c r="O265" i="15"/>
  <c r="P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L189" i="15"/>
  <c r="O189" i="15" s="1"/>
  <c r="P188" i="15"/>
  <c r="O188" i="15"/>
  <c r="N186" i="15"/>
  <c r="N184" i="15" s="1"/>
  <c r="M186" i="15"/>
  <c r="L186" i="15"/>
  <c r="L184" i="15" s="1"/>
  <c r="P185" i="15"/>
  <c r="O185" i="15"/>
  <c r="P182" i="15"/>
  <c r="N182" i="15"/>
  <c r="M182" i="15"/>
  <c r="L182" i="15"/>
  <c r="J177" i="15"/>
  <c r="J164" i="15" s="1"/>
  <c r="I176" i="15"/>
  <c r="I174" i="15" s="1"/>
  <c r="J174" i="15"/>
  <c r="N173" i="15"/>
  <c r="M173" i="15"/>
  <c r="L173" i="15"/>
  <c r="O173" i="15" s="1"/>
  <c r="P172" i="15"/>
  <c r="O172" i="15"/>
  <c r="N170" i="15"/>
  <c r="M170" i="15"/>
  <c r="L170" i="15"/>
  <c r="L168" i="15" s="1"/>
  <c r="P169" i="15"/>
  <c r="O169" i="15"/>
  <c r="P166" i="15"/>
  <c r="N166" i="15"/>
  <c r="M166" i="15"/>
  <c r="L166" i="15"/>
  <c r="I159" i="15"/>
  <c r="K159" i="15" s="1"/>
  <c r="N157" i="15"/>
  <c r="N155" i="15" s="1"/>
  <c r="M157" i="15"/>
  <c r="M155" i="15" s="1"/>
  <c r="P155" i="15" s="1"/>
  <c r="L157" i="15"/>
  <c r="L155" i="15" s="1"/>
  <c r="O155" i="15" s="1"/>
  <c r="P156" i="15"/>
  <c r="O156" i="15"/>
  <c r="N154" i="15"/>
  <c r="N152" i="15" s="1"/>
  <c r="M154" i="15"/>
  <c r="M152" i="15" s="1"/>
  <c r="P152" i="15" s="1"/>
  <c r="L154" i="15"/>
  <c r="P153" i="15"/>
  <c r="O153" i="15"/>
  <c r="P150" i="15"/>
  <c r="N150" i="15"/>
  <c r="M150" i="15"/>
  <c r="L150" i="15"/>
  <c r="J148" i="15"/>
  <c r="I146" i="15"/>
  <c r="K146" i="15" s="1"/>
  <c r="I145" i="15"/>
  <c r="K145" i="15" s="1"/>
  <c r="I144" i="15"/>
  <c r="K144" i="15" s="1"/>
  <c r="N140" i="15"/>
  <c r="N138" i="15" s="1"/>
  <c r="M140" i="15"/>
  <c r="P140" i="15" s="1"/>
  <c r="L140" i="15"/>
  <c r="P139" i="15"/>
  <c r="O139" i="15"/>
  <c r="N137" i="15"/>
  <c r="N135" i="15" s="1"/>
  <c r="M137" i="15"/>
  <c r="P137" i="15" s="1"/>
  <c r="L137" i="15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N120" i="15"/>
  <c r="M120" i="15"/>
  <c r="L120" i="15"/>
  <c r="I116" i="15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J98" i="15"/>
  <c r="I98" i="15"/>
  <c r="I86" i="15" s="1"/>
  <c r="K86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L91" i="15" s="1"/>
  <c r="P92" i="15"/>
  <c r="O92" i="15"/>
  <c r="P89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L71" i="15"/>
  <c r="L69" i="15" s="1"/>
  <c r="O69" i="15" s="1"/>
  <c r="P70" i="15"/>
  <c r="O70" i="15"/>
  <c r="O67" i="15"/>
  <c r="N67" i="15"/>
  <c r="M67" i="15"/>
  <c r="P67" i="15" s="1"/>
  <c r="L67" i="15"/>
  <c r="J65" i="15"/>
  <c r="J64" i="15"/>
  <c r="N61" i="15"/>
  <c r="N59" i="15" s="1"/>
  <c r="M61" i="15"/>
  <c r="P61" i="15" s="1"/>
  <c r="L61" i="15"/>
  <c r="O61" i="15" s="1"/>
  <c r="P60" i="15"/>
  <c r="O60" i="15"/>
  <c r="N58" i="15"/>
  <c r="N56" i="15" s="1"/>
  <c r="M58" i="15"/>
  <c r="L58" i="15"/>
  <c r="P57" i="15"/>
  <c r="O57" i="15"/>
  <c r="P54" i="15"/>
  <c r="N54" i="15"/>
  <c r="M54" i="15"/>
  <c r="L54" i="15"/>
  <c r="N49" i="15"/>
  <c r="N47" i="15" s="1"/>
  <c r="M49" i="15"/>
  <c r="L49" i="15"/>
  <c r="P48" i="15"/>
  <c r="O48" i="15"/>
  <c r="N46" i="15"/>
  <c r="N44" i="15" s="1"/>
  <c r="M46" i="15"/>
  <c r="M44" i="15" s="1"/>
  <c r="L46" i="15"/>
  <c r="L44" i="15" s="1"/>
  <c r="P45" i="15"/>
  <c r="O45" i="15"/>
  <c r="O42" i="15"/>
  <c r="N42" i="15"/>
  <c r="M42" i="15"/>
  <c r="P42" i="15" s="1"/>
  <c r="L42" i="15"/>
  <c r="P36" i="15"/>
  <c r="N36" i="15"/>
  <c r="M36" i="15"/>
  <c r="P35" i="15"/>
  <c r="O35" i="15"/>
  <c r="N35" i="15"/>
  <c r="M35" i="15"/>
  <c r="M34" i="15" s="1"/>
  <c r="P34" i="15" s="1"/>
  <c r="L35" i="15"/>
  <c r="N34" i="15"/>
  <c r="N33" i="15"/>
  <c r="P32" i="15"/>
  <c r="N32" i="15"/>
  <c r="N29" i="15" s="1"/>
  <c r="M32" i="15"/>
  <c r="L32" i="15"/>
  <c r="O32" i="15" s="1"/>
  <c r="N31" i="15"/>
  <c r="N30" i="15"/>
  <c r="N28" i="15" s="1"/>
  <c r="P29" i="15"/>
  <c r="M29" i="15"/>
  <c r="L29" i="15"/>
  <c r="O29" i="15" s="1"/>
  <c r="O25" i="15"/>
  <c r="N25" i="15"/>
  <c r="N15" i="15" s="1"/>
  <c r="M25" i="15"/>
  <c r="P25" i="15" s="1"/>
  <c r="L25" i="15"/>
  <c r="P22" i="15"/>
  <c r="N22" i="15"/>
  <c r="M22" i="15"/>
  <c r="L22" i="15"/>
  <c r="L19" i="15" s="1"/>
  <c r="M19" i="15"/>
  <c r="P19" i="15" s="1"/>
  <c r="M15" i="15"/>
  <c r="L15" i="15"/>
  <c r="O15" i="15" s="1"/>
  <c r="P12" i="15"/>
  <c r="N12" i="15"/>
  <c r="N9" i="15" s="1"/>
  <c r="M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N808" i="14"/>
  <c r="M808" i="14"/>
  <c r="L808" i="14"/>
  <c r="O808" i="14" s="1"/>
  <c r="O807" i="14"/>
  <c r="N807" i="14"/>
  <c r="M807" i="14"/>
  <c r="L807" i="14"/>
  <c r="P806" i="14"/>
  <c r="N806" i="14"/>
  <c r="N805" i="14" s="1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N690" i="14"/>
  <c r="N688" i="14" s="1"/>
  <c r="L690" i="14"/>
  <c r="O690" i="14" s="1"/>
  <c r="N687" i="14"/>
  <c r="N685" i="14" s="1"/>
  <c r="O686" i="14"/>
  <c r="N686" i="14"/>
  <c r="M686" i="14"/>
  <c r="L686" i="14"/>
  <c r="J679" i="14"/>
  <c r="J678" i="14"/>
  <c r="I678" i="14"/>
  <c r="K678" i="14" s="1"/>
  <c r="J675" i="14"/>
  <c r="J669" i="14" s="1"/>
  <c r="I671" i="14"/>
  <c r="K671" i="14" s="1"/>
  <c r="I670" i="14"/>
  <c r="K670" i="14" s="1"/>
  <c r="I669" i="14"/>
  <c r="K674" i="14" s="1"/>
  <c r="P667" i="14"/>
  <c r="O667" i="14"/>
  <c r="P666" i="14"/>
  <c r="O666" i="14"/>
  <c r="O665" i="14"/>
  <c r="N665" i="14"/>
  <c r="M665" i="14"/>
  <c r="P665" i="14" s="1"/>
  <c r="L665" i="14"/>
  <c r="N660" i="14"/>
  <c r="N658" i="14" s="1"/>
  <c r="L660" i="14"/>
  <c r="L657" i="14" s="1"/>
  <c r="P659" i="14"/>
  <c r="O659" i="14"/>
  <c r="N657" i="14"/>
  <c r="O656" i="14"/>
  <c r="N656" i="14"/>
  <c r="N655" i="14" s="1"/>
  <c r="M656" i="14"/>
  <c r="P656" i="14" s="1"/>
  <c r="L656" i="14"/>
  <c r="J654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P634" i="14"/>
  <c r="N634" i="14"/>
  <c r="L634" i="14"/>
  <c r="O634" i="14" s="1"/>
  <c r="P633" i="14"/>
  <c r="O633" i="14"/>
  <c r="N632" i="14"/>
  <c r="M632" i="14"/>
  <c r="P632" i="14" s="1"/>
  <c r="P631" i="14"/>
  <c r="N631" i="14"/>
  <c r="N629" i="14" s="1"/>
  <c r="M631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I593" i="14"/>
  <c r="I592" i="14" s="1"/>
  <c r="J583" i="14"/>
  <c r="J582" i="14"/>
  <c r="J576" i="14" s="1"/>
  <c r="J559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N547" i="14" s="1"/>
  <c r="L549" i="14"/>
  <c r="L546" i="14" s="1"/>
  <c r="P548" i="14"/>
  <c r="O548" i="14"/>
  <c r="N546" i="14"/>
  <c r="O545" i="14"/>
  <c r="N545" i="14"/>
  <c r="N544" i="14" s="1"/>
  <c r="L545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N525" i="14" s="1"/>
  <c r="L528" i="14"/>
  <c r="O528" i="14" s="1"/>
  <c r="P527" i="14"/>
  <c r="O527" i="14"/>
  <c r="N526" i="14"/>
  <c r="M526" i="14"/>
  <c r="P526" i="14" s="1"/>
  <c r="P525" i="14"/>
  <c r="M525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N504" i="14"/>
  <c r="N502" i="14" s="1"/>
  <c r="M504" i="14"/>
  <c r="L504" i="14"/>
  <c r="O504" i="14" s="1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2" i="14"/>
  <c r="L472" i="14"/>
  <c r="O472" i="14" s="1"/>
  <c r="P471" i="14"/>
  <c r="O471" i="14"/>
  <c r="N470" i="14"/>
  <c r="N469" i="14"/>
  <c r="P468" i="14"/>
  <c r="N468" i="14"/>
  <c r="N467" i="14" s="1"/>
  <c r="M468" i="14"/>
  <c r="L468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60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P448" i="14"/>
  <c r="O448" i="14"/>
  <c r="N447" i="14"/>
  <c r="M447" i="14"/>
  <c r="P447" i="14" s="1"/>
  <c r="P446" i="14"/>
  <c r="N446" i="14"/>
  <c r="N444" i="14" s="1"/>
  <c r="M446" i="14"/>
  <c r="O445" i="14"/>
  <c r="N445" i="14"/>
  <c r="M445" i="14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J418" i="14" s="1"/>
  <c r="P431" i="14"/>
  <c r="L431" i="14"/>
  <c r="O431" i="14" s="1"/>
  <c r="P430" i="14"/>
  <c r="O430" i="14"/>
  <c r="P429" i="14"/>
  <c r="N429" i="14"/>
  <c r="M429" i="14"/>
  <c r="N424" i="14"/>
  <c r="L424" i="14"/>
  <c r="L422" i="14" s="1"/>
  <c r="O422" i="14" s="1"/>
  <c r="P423" i="14"/>
  <c r="O423" i="14"/>
  <c r="N422" i="14"/>
  <c r="N421" i="14"/>
  <c r="P420" i="14"/>
  <c r="N420" i="14"/>
  <c r="N419" i="14" s="1"/>
  <c r="M420" i="14"/>
  <c r="L420" i="14"/>
  <c r="O420" i="14" s="1"/>
  <c r="K413" i="14"/>
  <c r="K412" i="14"/>
  <c r="N410" i="14"/>
  <c r="N408" i="14" s="1"/>
  <c r="M410" i="14"/>
  <c r="L410" i="14"/>
  <c r="O410" i="14" s="1"/>
  <c r="P409" i="14"/>
  <c r="O409" i="14"/>
  <c r="N407" i="14"/>
  <c r="N405" i="14" s="1"/>
  <c r="M407" i="14"/>
  <c r="L407" i="14"/>
  <c r="P406" i="14"/>
  <c r="O406" i="14"/>
  <c r="P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L397" i="14"/>
  <c r="O397" i="14" s="1"/>
  <c r="P396" i="14"/>
  <c r="O396" i="14"/>
  <c r="N394" i="14"/>
  <c r="M394" i="14"/>
  <c r="L394" i="14"/>
  <c r="O394" i="14" s="1"/>
  <c r="P393" i="14"/>
  <c r="O393" i="14"/>
  <c r="N390" i="14"/>
  <c r="M390" i="14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L333" i="14"/>
  <c r="P332" i="14"/>
  <c r="O332" i="14"/>
  <c r="N329" i="14"/>
  <c r="M329" i="14"/>
  <c r="L329" i="14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N318" i="14" s="1"/>
  <c r="M320" i="14"/>
  <c r="M318" i="14" s="1"/>
  <c r="P318" i="14" s="1"/>
  <c r="L320" i="14"/>
  <c r="O320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M303" i="14"/>
  <c r="L303" i="14"/>
  <c r="L301" i="14" s="1"/>
  <c r="O301" i="14" s="1"/>
  <c r="P302" i="14"/>
  <c r="O302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K275" i="14" s="1"/>
  <c r="I287" i="14"/>
  <c r="K287" i="14" s="1"/>
  <c r="N285" i="14"/>
  <c r="N283" i="14" s="1"/>
  <c r="M285" i="14"/>
  <c r="P285" i="14" s="1"/>
  <c r="L285" i="14"/>
  <c r="L283" i="14" s="1"/>
  <c r="O283" i="14" s="1"/>
  <c r="P284" i="14"/>
  <c r="O284" i="14"/>
  <c r="N282" i="14"/>
  <c r="N280" i="14" s="1"/>
  <c r="M282" i="14"/>
  <c r="M280" i="14" s="1"/>
  <c r="P280" i="14" s="1"/>
  <c r="L282" i="14"/>
  <c r="L280" i="14" s="1"/>
  <c r="O280" i="14" s="1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L269" i="14"/>
  <c r="L267" i="14" s="1"/>
  <c r="O267" i="14" s="1"/>
  <c r="P268" i="14"/>
  <c r="O268" i="14"/>
  <c r="N266" i="14"/>
  <c r="M266" i="14"/>
  <c r="L266" i="14"/>
  <c r="P265" i="14"/>
  <c r="O265" i="14"/>
  <c r="N262" i="14"/>
  <c r="M262" i="14"/>
  <c r="P262" i="14" s="1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N227" i="14"/>
  <c r="J226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M189" i="14"/>
  <c r="P189" i="14" s="1"/>
  <c r="L189" i="14"/>
  <c r="O189" i="14" s="1"/>
  <c r="P188" i="14"/>
  <c r="O188" i="14"/>
  <c r="N186" i="14"/>
  <c r="N184" i="14" s="1"/>
  <c r="M186" i="14"/>
  <c r="L186" i="14"/>
  <c r="L184" i="14" s="1"/>
  <c r="P185" i="14"/>
  <c r="O185" i="14"/>
  <c r="P182" i="14"/>
  <c r="N182" i="14"/>
  <c r="M182" i="14"/>
  <c r="L182" i="14"/>
  <c r="O182" i="14" s="1"/>
  <c r="J180" i="14"/>
  <c r="J177" i="14"/>
  <c r="I176" i="14"/>
  <c r="I174" i="14" s="1"/>
  <c r="I164" i="14" s="1"/>
  <c r="J174" i="14"/>
  <c r="N173" i="14"/>
  <c r="M173" i="14"/>
  <c r="P173" i="14" s="1"/>
  <c r="L173" i="14"/>
  <c r="O173" i="14" s="1"/>
  <c r="P172" i="14"/>
  <c r="O172" i="14"/>
  <c r="N170" i="14"/>
  <c r="N168" i="14" s="1"/>
  <c r="M170" i="14"/>
  <c r="L170" i="14"/>
  <c r="P169" i="14"/>
  <c r="O169" i="14"/>
  <c r="P166" i="14"/>
  <c r="N166" i="14"/>
  <c r="M166" i="14"/>
  <c r="L166" i="14"/>
  <c r="O166" i="14" s="1"/>
  <c r="J164" i="14"/>
  <c r="I159" i="14"/>
  <c r="K159" i="14" s="1"/>
  <c r="N157" i="14"/>
  <c r="N155" i="14" s="1"/>
  <c r="M157" i="14"/>
  <c r="L157" i="14"/>
  <c r="O157" i="14" s="1"/>
  <c r="P156" i="14"/>
  <c r="O156" i="14"/>
  <c r="N154" i="14"/>
  <c r="N152" i="14" s="1"/>
  <c r="M154" i="14"/>
  <c r="L154" i="14"/>
  <c r="L152" i="14" s="1"/>
  <c r="P153" i="14"/>
  <c r="O153" i="14"/>
  <c r="N150" i="14"/>
  <c r="M150" i="14"/>
  <c r="L150" i="14"/>
  <c r="O150" i="14" s="1"/>
  <c r="J148" i="14"/>
  <c r="I146" i="14"/>
  <c r="K146" i="14" s="1"/>
  <c r="I145" i="14"/>
  <c r="K145" i="14" s="1"/>
  <c r="I144" i="14"/>
  <c r="K144" i="14" s="1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P137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N125" i="14" s="1"/>
  <c r="M127" i="14"/>
  <c r="L127" i="14"/>
  <c r="L125" i="14" s="1"/>
  <c r="O125" i="14" s="1"/>
  <c r="P126" i="14"/>
  <c r="O126" i="14"/>
  <c r="N124" i="14"/>
  <c r="M124" i="14"/>
  <c r="L124" i="14"/>
  <c r="L122" i="14" s="1"/>
  <c r="O122" i="14" s="1"/>
  <c r="P123" i="14"/>
  <c r="O123" i="14"/>
  <c r="N120" i="14"/>
  <c r="M120" i="14"/>
  <c r="P120" i="14" s="1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J87" i="14" s="1"/>
  <c r="I99" i="14"/>
  <c r="I87" i="14" s="1"/>
  <c r="J98" i="14"/>
  <c r="J86" i="14" s="1"/>
  <c r="I98" i="14"/>
  <c r="N96" i="14"/>
  <c r="N94" i="14" s="1"/>
  <c r="M96" i="14"/>
  <c r="P96" i="14" s="1"/>
  <c r="L96" i="14"/>
  <c r="O96" i="14" s="1"/>
  <c r="P95" i="14"/>
  <c r="O95" i="14"/>
  <c r="N93" i="14"/>
  <c r="M93" i="14"/>
  <c r="M91" i="14" s="1"/>
  <c r="L93" i="14"/>
  <c r="P92" i="14"/>
  <c r="O92" i="14"/>
  <c r="P89" i="14"/>
  <c r="N89" i="14"/>
  <c r="M89" i="14"/>
  <c r="L89" i="14"/>
  <c r="O89" i="14" s="1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O67" i="14"/>
  <c r="N67" i="14"/>
  <c r="M67" i="14"/>
  <c r="L67" i="14"/>
  <c r="J65" i="14"/>
  <c r="N61" i="14"/>
  <c r="M61" i="14"/>
  <c r="L61" i="14"/>
  <c r="L59" i="14" s="1"/>
  <c r="P60" i="14"/>
  <c r="O60" i="14"/>
  <c r="N58" i="14"/>
  <c r="M58" i="14"/>
  <c r="L58" i="14"/>
  <c r="L56" i="14" s="1"/>
  <c r="P57" i="14"/>
  <c r="O57" i="14"/>
  <c r="P54" i="14"/>
  <c r="N54" i="14"/>
  <c r="M54" i="14"/>
  <c r="L54" i="14"/>
  <c r="O54" i="14" s="1"/>
  <c r="N49" i="14"/>
  <c r="M49" i="14"/>
  <c r="P49" i="14" s="1"/>
  <c r="L49" i="14"/>
  <c r="O49" i="14" s="1"/>
  <c r="P48" i="14"/>
  <c r="O48" i="14"/>
  <c r="N46" i="14"/>
  <c r="N44" i="14" s="1"/>
  <c r="M46" i="14"/>
  <c r="L46" i="14"/>
  <c r="P45" i="14"/>
  <c r="O45" i="14"/>
  <c r="O42" i="14"/>
  <c r="N42" i="14"/>
  <c r="M42" i="14"/>
  <c r="L42" i="14"/>
  <c r="P36" i="14"/>
  <c r="N36" i="14"/>
  <c r="M36" i="14"/>
  <c r="O35" i="14"/>
  <c r="N35" i="14"/>
  <c r="M35" i="14"/>
  <c r="P35" i="14" s="1"/>
  <c r="L35" i="14"/>
  <c r="N34" i="14"/>
  <c r="M34" i="14"/>
  <c r="P34" i="14" s="1"/>
  <c r="N33" i="14"/>
  <c r="P32" i="14"/>
  <c r="N32" i="14"/>
  <c r="N31" i="14" s="1"/>
  <c r="M32" i="14"/>
  <c r="L32" i="14"/>
  <c r="N30" i="14"/>
  <c r="M29" i="14"/>
  <c r="P29" i="14" s="1"/>
  <c r="P25" i="14"/>
  <c r="N25" i="14"/>
  <c r="N15" i="14" s="1"/>
  <c r="M25" i="14"/>
  <c r="L25" i="14"/>
  <c r="P22" i="14"/>
  <c r="O22" i="14"/>
  <c r="N22" i="14"/>
  <c r="M22" i="14"/>
  <c r="L22" i="14"/>
  <c r="M19" i="14"/>
  <c r="P19" i="14" s="1"/>
  <c r="L19" i="14"/>
  <c r="P15" i="14"/>
  <c r="M15" i="14"/>
  <c r="N12" i="14"/>
  <c r="N9" i="14" s="1"/>
  <c r="M12" i="14"/>
  <c r="P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N808" i="13"/>
  <c r="M808" i="13"/>
  <c r="P808" i="13" s="1"/>
  <c r="L808" i="13"/>
  <c r="N807" i="13"/>
  <c r="N805" i="13" s="1"/>
  <c r="M807" i="13"/>
  <c r="P807" i="13" s="1"/>
  <c r="L807" i="13"/>
  <c r="O807" i="13" s="1"/>
  <c r="N806" i="13"/>
  <c r="M806" i="13"/>
  <c r="L806" i="13"/>
  <c r="O806" i="13" s="1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L791" i="13"/>
  <c r="P790" i="13"/>
  <c r="O790" i="13"/>
  <c r="N789" i="13"/>
  <c r="M789" i="13"/>
  <c r="P789" i="13" s="1"/>
  <c r="N788" i="13"/>
  <c r="N786" i="13" s="1"/>
  <c r="M788" i="13"/>
  <c r="P788" i="13" s="1"/>
  <c r="N787" i="13"/>
  <c r="M787" i="13"/>
  <c r="L787" i="13"/>
  <c r="O787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P771" i="13" s="1"/>
  <c r="L771" i="13"/>
  <c r="O771" i="13" s="1"/>
  <c r="M770" i="13"/>
  <c r="P770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M755" i="13"/>
  <c r="P755" i="13" s="1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M738" i="13"/>
  <c r="P738" i="13" s="1"/>
  <c r="L738" i="13"/>
  <c r="O738" i="13" s="1"/>
  <c r="M737" i="13"/>
  <c r="P737" i="13" s="1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N688" i="13"/>
  <c r="N687" i="13"/>
  <c r="N686" i="13"/>
  <c r="M686" i="13"/>
  <c r="P686" i="13" s="1"/>
  <c r="L686" i="13"/>
  <c r="O686" i="13" s="1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P667" i="13"/>
  <c r="O667" i="13"/>
  <c r="P666" i="13"/>
  <c r="O666" i="13"/>
  <c r="N665" i="13"/>
  <c r="M665" i="13"/>
  <c r="P665" i="13" s="1"/>
  <c r="L665" i="13"/>
  <c r="O665" i="13" s="1"/>
  <c r="N660" i="13"/>
  <c r="L660" i="13"/>
  <c r="M660" i="13" s="1"/>
  <c r="P659" i="13"/>
  <c r="O659" i="13"/>
  <c r="N658" i="13"/>
  <c r="N657" i="13"/>
  <c r="P656" i="13"/>
  <c r="N656" i="13"/>
  <c r="M656" i="13"/>
  <c r="L656" i="13"/>
  <c r="N655" i="13"/>
  <c r="J654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P632" i="13"/>
  <c r="N632" i="13"/>
  <c r="M632" i="13"/>
  <c r="N631" i="13"/>
  <c r="M631" i="13"/>
  <c r="P631" i="13" s="1"/>
  <c r="N630" i="13"/>
  <c r="N629" i="13" s="1"/>
  <c r="M630" i="13"/>
  <c r="P630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77" i="13" s="1"/>
  <c r="J582" i="13"/>
  <c r="J576" i="13" s="1"/>
  <c r="J559" i="13" s="1"/>
  <c r="J543" i="13" s="1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N555" i="13"/>
  <c r="N545" i="13" s="1"/>
  <c r="N544" i="13" s="1"/>
  <c r="M555" i="13"/>
  <c r="N549" i="13"/>
  <c r="L549" i="13"/>
  <c r="O549" i="13" s="1"/>
  <c r="P548" i="13"/>
  <c r="O548" i="13"/>
  <c r="N547" i="13"/>
  <c r="N546" i="13"/>
  <c r="O545" i="13"/>
  <c r="L545" i="13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K522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L528" i="13"/>
  <c r="O528" i="13" s="1"/>
  <c r="P527" i="13"/>
  <c r="O527" i="13"/>
  <c r="P526" i="13"/>
  <c r="N526" i="13"/>
  <c r="M526" i="13"/>
  <c r="P525" i="13"/>
  <c r="N525" i="13"/>
  <c r="M525" i="13"/>
  <c r="P524" i="13"/>
  <c r="O524" i="13"/>
  <c r="N524" i="13"/>
  <c r="N523" i="13" s="1"/>
  <c r="M524" i="13"/>
  <c r="L524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N504" i="13" s="1"/>
  <c r="P506" i="13"/>
  <c r="O506" i="13"/>
  <c r="O505" i="13"/>
  <c r="N505" i="13"/>
  <c r="M505" i="13"/>
  <c r="P505" i="13" s="1"/>
  <c r="L505" i="13"/>
  <c r="M504" i="13"/>
  <c r="P504" i="13" s="1"/>
  <c r="L504" i="13"/>
  <c r="O504" i="13" s="1"/>
  <c r="N503" i="13"/>
  <c r="N502" i="13" s="1"/>
  <c r="M503" i="13"/>
  <c r="P503" i="13" s="1"/>
  <c r="L503" i="13"/>
  <c r="O503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P472" i="13"/>
  <c r="N472" i="13"/>
  <c r="N470" i="13" s="1"/>
  <c r="L472" i="13"/>
  <c r="P471" i="13"/>
  <c r="O471" i="13"/>
  <c r="M470" i="13"/>
  <c r="P470" i="13" s="1"/>
  <c r="N469" i="13"/>
  <c r="M469" i="13"/>
  <c r="P469" i="13" s="1"/>
  <c r="N468" i="13"/>
  <c r="N467" i="13" s="1"/>
  <c r="M468" i="13"/>
  <c r="L468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58" i="13"/>
  <c r="P456" i="13"/>
  <c r="L456" i="13"/>
  <c r="O456" i="13" s="1"/>
  <c r="P455" i="13"/>
  <c r="O455" i="13"/>
  <c r="P454" i="13"/>
  <c r="N454" i="13"/>
  <c r="M454" i="13"/>
  <c r="P449" i="13"/>
  <c r="N449" i="13"/>
  <c r="L449" i="13"/>
  <c r="L447" i="13" s="1"/>
  <c r="O447" i="13" s="1"/>
  <c r="P448" i="13"/>
  <c r="O448" i="13"/>
  <c r="P447" i="13"/>
  <c r="M447" i="13"/>
  <c r="P446" i="13"/>
  <c r="M446" i="13"/>
  <c r="O445" i="13"/>
  <c r="N445" i="13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J418" i="13" s="1"/>
  <c r="P431" i="13"/>
  <c r="L431" i="13"/>
  <c r="O431" i="13" s="1"/>
  <c r="P430" i="13"/>
  <c r="O430" i="13"/>
  <c r="P429" i="13"/>
  <c r="N429" i="13"/>
  <c r="M429" i="13"/>
  <c r="L429" i="13"/>
  <c r="O429" i="13" s="1"/>
  <c r="N424" i="13"/>
  <c r="N422" i="13" s="1"/>
  <c r="L424" i="13"/>
  <c r="M424" i="13" s="1"/>
  <c r="P423" i="13"/>
  <c r="O423" i="13"/>
  <c r="N421" i="13"/>
  <c r="O420" i="13"/>
  <c r="N420" i="13"/>
  <c r="N419" i="13" s="1"/>
  <c r="M420" i="13"/>
  <c r="P420" i="13" s="1"/>
  <c r="L420" i="13"/>
  <c r="K413" i="13"/>
  <c r="K412" i="13"/>
  <c r="N410" i="13"/>
  <c r="M410" i="13"/>
  <c r="P410" i="13" s="1"/>
  <c r="L410" i="13"/>
  <c r="P409" i="13"/>
  <c r="O409" i="13"/>
  <c r="N407" i="13"/>
  <c r="N405" i="13" s="1"/>
  <c r="M407" i="13"/>
  <c r="M405" i="13" s="1"/>
  <c r="P405" i="13" s="1"/>
  <c r="L407" i="13"/>
  <c r="P406" i="13"/>
  <c r="O406" i="13"/>
  <c r="N403" i="13"/>
  <c r="M403" i="13"/>
  <c r="L403" i="13"/>
  <c r="K401" i="13"/>
  <c r="J401" i="13"/>
  <c r="I401" i="13"/>
  <c r="K400" i="13"/>
  <c r="K399" i="13"/>
  <c r="N397" i="13"/>
  <c r="N395" i="13" s="1"/>
  <c r="M397" i="13"/>
  <c r="L397" i="13"/>
  <c r="L395" i="13" s="1"/>
  <c r="O395" i="13" s="1"/>
  <c r="P396" i="13"/>
  <c r="O396" i="13"/>
  <c r="N394" i="13"/>
  <c r="N392" i="13" s="1"/>
  <c r="M394" i="13"/>
  <c r="L394" i="13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M351" i="13" s="1"/>
  <c r="L353" i="13"/>
  <c r="P352" i="13"/>
  <c r="O352" i="13"/>
  <c r="N350" i="13"/>
  <c r="N348" i="13" s="1"/>
  <c r="M350" i="13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M333" i="13"/>
  <c r="L333" i="13"/>
  <c r="L331" i="13" s="1"/>
  <c r="P332" i="13"/>
  <c r="O332" i="13"/>
  <c r="P329" i="13"/>
  <c r="O329" i="13"/>
  <c r="N329" i="13"/>
  <c r="M329" i="13"/>
  <c r="L329" i="13"/>
  <c r="I327" i="13"/>
  <c r="I325" i="13"/>
  <c r="N323" i="13"/>
  <c r="N321" i="13" s="1"/>
  <c r="M323" i="13"/>
  <c r="L323" i="13"/>
  <c r="P322" i="13"/>
  <c r="O322" i="13"/>
  <c r="N320" i="13"/>
  <c r="M320" i="13"/>
  <c r="L320" i="13"/>
  <c r="O320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L306" i="13"/>
  <c r="P305" i="13"/>
  <c r="O305" i="13"/>
  <c r="N303" i="13"/>
  <c r="M303" i="13"/>
  <c r="M301" i="13" s="1"/>
  <c r="L303" i="13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K275" i="13" s="1"/>
  <c r="I287" i="13"/>
  <c r="N285" i="13"/>
  <c r="N283" i="13" s="1"/>
  <c r="M285" i="13"/>
  <c r="L285" i="13"/>
  <c r="P284" i="13"/>
  <c r="O284" i="13"/>
  <c r="N282" i="13"/>
  <c r="M282" i="13"/>
  <c r="P282" i="13" s="1"/>
  <c r="L282" i="13"/>
  <c r="O282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L267" i="13" s="1"/>
  <c r="O267" i="13" s="1"/>
  <c r="P268" i="13"/>
  <c r="O268" i="13"/>
  <c r="N266" i="13"/>
  <c r="M266" i="13"/>
  <c r="L266" i="13"/>
  <c r="P265" i="13"/>
  <c r="O265" i="13"/>
  <c r="P262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I237" i="13" s="1"/>
  <c r="K237" i="13" s="1"/>
  <c r="L242" i="13"/>
  <c r="L241" i="13"/>
  <c r="L240" i="13"/>
  <c r="L239" i="13"/>
  <c r="P238" i="13"/>
  <c r="N238" i="13"/>
  <c r="J237" i="13"/>
  <c r="K236" i="13"/>
  <c r="J236" i="13"/>
  <c r="I236" i="13"/>
  <c r="J235" i="13"/>
  <c r="I235" i="13"/>
  <c r="K235" i="13" s="1"/>
  <c r="J233" i="13"/>
  <c r="N231" i="13"/>
  <c r="N230" i="13"/>
  <c r="N229" i="13"/>
  <c r="N228" i="13"/>
  <c r="N227" i="13"/>
  <c r="J226" i="13"/>
  <c r="J180" i="13" s="1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M170" i="13"/>
  <c r="M168" i="13" s="1"/>
  <c r="L170" i="13"/>
  <c r="L168" i="13" s="1"/>
  <c r="P169" i="13"/>
  <c r="O169" i="13"/>
  <c r="P166" i="13"/>
  <c r="N166" i="13"/>
  <c r="M166" i="13"/>
  <c r="L166" i="13"/>
  <c r="I159" i="13"/>
  <c r="I148" i="13" s="1"/>
  <c r="K148" i="13" s="1"/>
  <c r="N157" i="13"/>
  <c r="M157" i="13"/>
  <c r="P157" i="13" s="1"/>
  <c r="L157" i="13"/>
  <c r="O157" i="13" s="1"/>
  <c r="P156" i="13"/>
  <c r="O156" i="13"/>
  <c r="N154" i="13"/>
  <c r="N152" i="13" s="1"/>
  <c r="M154" i="13"/>
  <c r="M152" i="13" s="1"/>
  <c r="L154" i="13"/>
  <c r="P153" i="13"/>
  <c r="O153" i="13"/>
  <c r="N150" i="13"/>
  <c r="M150" i="13"/>
  <c r="L150" i="13"/>
  <c r="O150" i="13" s="1"/>
  <c r="J148" i="13"/>
  <c r="I146" i="13"/>
  <c r="K146" i="13" s="1"/>
  <c r="I145" i="13"/>
  <c r="K145" i="13" s="1"/>
  <c r="I144" i="13"/>
  <c r="K144" i="13" s="1"/>
  <c r="N140" i="13"/>
  <c r="N138" i="13" s="1"/>
  <c r="M140" i="13"/>
  <c r="P140" i="13" s="1"/>
  <c r="L140" i="13"/>
  <c r="P139" i="13"/>
  <c r="O139" i="13"/>
  <c r="N137" i="13"/>
  <c r="N135" i="13" s="1"/>
  <c r="M137" i="13"/>
  <c r="L137" i="13"/>
  <c r="P136" i="13"/>
  <c r="O136" i="13"/>
  <c r="O133" i="13"/>
  <c r="N133" i="13"/>
  <c r="M133" i="13"/>
  <c r="P133" i="13" s="1"/>
  <c r="L133" i="13"/>
  <c r="J130" i="13"/>
  <c r="N127" i="13"/>
  <c r="N125" i="13" s="1"/>
  <c r="M127" i="13"/>
  <c r="L127" i="13"/>
  <c r="L125" i="13" s="1"/>
  <c r="O125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P120" i="13"/>
  <c r="N120" i="13"/>
  <c r="M120" i="13"/>
  <c r="L120" i="13"/>
  <c r="O120" i="13" s="1"/>
  <c r="K118" i="13"/>
  <c r="J118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J86" i="13" s="1"/>
  <c r="I98" i="13"/>
  <c r="K98" i="13" s="1"/>
  <c r="N96" i="13"/>
  <c r="N94" i="13" s="1"/>
  <c r="M96" i="13"/>
  <c r="L96" i="13"/>
  <c r="O96" i="13" s="1"/>
  <c r="P95" i="13"/>
  <c r="O95" i="13"/>
  <c r="N93" i="13"/>
  <c r="N91" i="13" s="1"/>
  <c r="M93" i="13"/>
  <c r="M91" i="13" s="1"/>
  <c r="L93" i="13"/>
  <c r="P92" i="13"/>
  <c r="O92" i="13"/>
  <c r="N89" i="13"/>
  <c r="M89" i="13"/>
  <c r="L89" i="13"/>
  <c r="O89" i="13" s="1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L71" i="13"/>
  <c r="P70" i="13"/>
  <c r="O70" i="13"/>
  <c r="P67" i="13"/>
  <c r="N67" i="13"/>
  <c r="M67" i="13"/>
  <c r="L67" i="13"/>
  <c r="O67" i="13" s="1"/>
  <c r="J65" i="13"/>
  <c r="N61" i="13"/>
  <c r="M61" i="13"/>
  <c r="M59" i="13" s="1"/>
  <c r="P59" i="13" s="1"/>
  <c r="L61" i="13"/>
  <c r="L59" i="13" s="1"/>
  <c r="O59" i="13" s="1"/>
  <c r="P60" i="13"/>
  <c r="O60" i="13"/>
  <c r="N58" i="13"/>
  <c r="M58" i="13"/>
  <c r="M56" i="13" s="1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P49" i="13" s="1"/>
  <c r="L49" i="13"/>
  <c r="O49" i="13" s="1"/>
  <c r="P48" i="13"/>
  <c r="O48" i="13"/>
  <c r="N46" i="13"/>
  <c r="N44" i="13" s="1"/>
  <c r="M46" i="13"/>
  <c r="L46" i="13"/>
  <c r="P45" i="13"/>
  <c r="O45" i="13"/>
  <c r="P42" i="13"/>
  <c r="N42" i="13"/>
  <c r="M42" i="13"/>
  <c r="L42" i="13"/>
  <c r="O42" i="13" s="1"/>
  <c r="N36" i="13"/>
  <c r="M36" i="13"/>
  <c r="P36" i="13" s="1"/>
  <c r="N35" i="13"/>
  <c r="N34" i="13" s="1"/>
  <c r="M35" i="13"/>
  <c r="P35" i="13" s="1"/>
  <c r="L35" i="13"/>
  <c r="O35" i="13" s="1"/>
  <c r="M34" i="13"/>
  <c r="P34" i="13" s="1"/>
  <c r="P32" i="13"/>
  <c r="O32" i="13"/>
  <c r="N32" i="13"/>
  <c r="M32" i="13"/>
  <c r="L32" i="13"/>
  <c r="N29" i="13"/>
  <c r="M29" i="13"/>
  <c r="P29" i="13" s="1"/>
  <c r="P25" i="13"/>
  <c r="O25" i="13"/>
  <c r="N25" i="13"/>
  <c r="M25" i="13"/>
  <c r="L25" i="13"/>
  <c r="N22" i="13"/>
  <c r="M22" i="13"/>
  <c r="L22" i="13"/>
  <c r="N15" i="13"/>
  <c r="M15" i="13"/>
  <c r="P15" i="13" s="1"/>
  <c r="L15" i="13"/>
  <c r="O15" i="13" s="1"/>
  <c r="N12" i="13"/>
  <c r="M12" i="13"/>
  <c r="P12" i="13" s="1"/>
  <c r="N9" i="13"/>
  <c r="M9" i="13"/>
  <c r="P9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O808" i="12"/>
  <c r="N808" i="12"/>
  <c r="M808" i="12"/>
  <c r="L808" i="12"/>
  <c r="O807" i="12"/>
  <c r="M807" i="12"/>
  <c r="L807" i="12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N786" i="12" s="1"/>
  <c r="L791" i="12"/>
  <c r="P790" i="12"/>
  <c r="O790" i="12"/>
  <c r="P789" i="12"/>
  <c r="N789" i="12"/>
  <c r="M789" i="12"/>
  <c r="M788" i="12"/>
  <c r="N787" i="12"/>
  <c r="M787" i="12"/>
  <c r="P787" i="12" s="1"/>
  <c r="L787" i="12"/>
  <c r="P782" i="12"/>
  <c r="O782" i="12"/>
  <c r="P781" i="12"/>
  <c r="O781" i="12"/>
  <c r="N780" i="12"/>
  <c r="M780" i="12"/>
  <c r="P780" i="12" s="1"/>
  <c r="L780" i="12"/>
  <c r="O780" i="12" s="1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N764" i="12"/>
  <c r="M764" i="12"/>
  <c r="P764" i="12" s="1"/>
  <c r="L764" i="12"/>
  <c r="O764" i="12" s="1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N695" i="12"/>
  <c r="M695" i="12"/>
  <c r="P695" i="12" s="1"/>
  <c r="L695" i="12"/>
  <c r="O695" i="12" s="1"/>
  <c r="N690" i="12"/>
  <c r="L690" i="12"/>
  <c r="O690" i="12" s="1"/>
  <c r="N688" i="12"/>
  <c r="N687" i="12"/>
  <c r="N685" i="12" s="1"/>
  <c r="O686" i="12"/>
  <c r="N686" i="12"/>
  <c r="M686" i="12"/>
  <c r="L686" i="12"/>
  <c r="J679" i="12"/>
  <c r="J678" i="12"/>
  <c r="I678" i="12"/>
  <c r="K678" i="12" s="1"/>
  <c r="J675" i="12"/>
  <c r="J669" i="12" s="1"/>
  <c r="I671" i="12"/>
  <c r="K671" i="12" s="1"/>
  <c r="I670" i="12"/>
  <c r="K670" i="12" s="1"/>
  <c r="I669" i="12"/>
  <c r="K674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P659" i="12"/>
  <c r="O659" i="12"/>
  <c r="N657" i="12"/>
  <c r="N656" i="12"/>
  <c r="N655" i="12" s="1"/>
  <c r="M656" i="12"/>
  <c r="P656" i="12" s="1"/>
  <c r="L656" i="12"/>
  <c r="O656" i="12" s="1"/>
  <c r="J654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P634" i="12"/>
  <c r="N634" i="12"/>
  <c r="L634" i="12"/>
  <c r="O634" i="12" s="1"/>
  <c r="P633" i="12"/>
  <c r="O633" i="12"/>
  <c r="P632" i="12"/>
  <c r="N632" i="12"/>
  <c r="M632" i="12"/>
  <c r="P631" i="12"/>
  <c r="N631" i="12"/>
  <c r="N629" i="12" s="1"/>
  <c r="M631" i="12"/>
  <c r="O630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K592" i="12" s="1"/>
  <c r="J583" i="12"/>
  <c r="J577" i="12" s="1"/>
  <c r="J582" i="12"/>
  <c r="J576" i="12" s="1"/>
  <c r="J559" i="12" s="1"/>
  <c r="J543" i="12" s="1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P548" i="12"/>
  <c r="O548" i="12"/>
  <c r="N546" i="12"/>
  <c r="N545" i="12"/>
  <c r="N544" i="12" s="1"/>
  <c r="L545" i="12"/>
  <c r="O545" i="12" s="1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N523" i="12" s="1"/>
  <c r="L528" i="12"/>
  <c r="P527" i="12"/>
  <c r="O527" i="12"/>
  <c r="N526" i="12"/>
  <c r="M526" i="12"/>
  <c r="P526" i="12" s="1"/>
  <c r="P525" i="12"/>
  <c r="M525" i="12"/>
  <c r="M523" i="12" s="1"/>
  <c r="P523" i="12" s="1"/>
  <c r="P524" i="12"/>
  <c r="O524" i="12"/>
  <c r="N524" i="12"/>
  <c r="M524" i="12"/>
  <c r="L524" i="12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O505" i="12"/>
  <c r="N505" i="12"/>
  <c r="M505" i="12"/>
  <c r="P505" i="12" s="1"/>
  <c r="L505" i="12"/>
  <c r="P504" i="12"/>
  <c r="N504" i="12"/>
  <c r="N502" i="12" s="1"/>
  <c r="M504" i="12"/>
  <c r="L504" i="12"/>
  <c r="O504" i="12" s="1"/>
  <c r="O503" i="12"/>
  <c r="N503" i="12"/>
  <c r="M503" i="12"/>
  <c r="L503" i="12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2" i="12"/>
  <c r="N470" i="12" s="1"/>
  <c r="L472" i="12"/>
  <c r="M472" i="12" s="1"/>
  <c r="P471" i="12"/>
  <c r="O471" i="12"/>
  <c r="N469" i="12"/>
  <c r="P468" i="12"/>
  <c r="O468" i="12"/>
  <c r="N468" i="12"/>
  <c r="N467" i="12" s="1"/>
  <c r="M468" i="12"/>
  <c r="L468" i="12"/>
  <c r="J466" i="12"/>
  <c r="I466" i="12"/>
  <c r="K466" i="12" s="1"/>
  <c r="J465" i="12"/>
  <c r="I465" i="12"/>
  <c r="I464" i="12"/>
  <c r="I463" i="12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L449" i="12"/>
  <c r="O449" i="12" s="1"/>
  <c r="P448" i="12"/>
  <c r="O448" i="12"/>
  <c r="N447" i="12"/>
  <c r="N446" i="12"/>
  <c r="N444" i="12" s="1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N429" i="12"/>
  <c r="M429" i="12"/>
  <c r="P429" i="12" s="1"/>
  <c r="N424" i="12"/>
  <c r="N422" i="12" s="1"/>
  <c r="L424" i="12"/>
  <c r="O424" i="12" s="1"/>
  <c r="P423" i="12"/>
  <c r="O423" i="12"/>
  <c r="N421" i="12"/>
  <c r="N420" i="12"/>
  <c r="N419" i="12" s="1"/>
  <c r="M420" i="12"/>
  <c r="L420" i="12"/>
  <c r="O420" i="12" s="1"/>
  <c r="J418" i="12"/>
  <c r="K413" i="12"/>
  <c r="K412" i="12"/>
  <c r="N410" i="12"/>
  <c r="M410" i="12"/>
  <c r="M408" i="12" s="1"/>
  <c r="P408" i="12" s="1"/>
  <c r="L410" i="12"/>
  <c r="P409" i="12"/>
  <c r="O409" i="12"/>
  <c r="N407" i="12"/>
  <c r="N405" i="12" s="1"/>
  <c r="M407" i="12"/>
  <c r="P407" i="12" s="1"/>
  <c r="L407" i="12"/>
  <c r="P406" i="12"/>
  <c r="O406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L397" i="12"/>
  <c r="P396" i="12"/>
  <c r="O396" i="12"/>
  <c r="N394" i="12"/>
  <c r="N392" i="12" s="1"/>
  <c r="M394" i="12"/>
  <c r="P394" i="12" s="1"/>
  <c r="L394" i="12"/>
  <c r="L392" i="12" s="1"/>
  <c r="O392" i="12" s="1"/>
  <c r="P393" i="12"/>
  <c r="O393" i="12"/>
  <c r="O390" i="12"/>
  <c r="N390" i="12"/>
  <c r="M390" i="12"/>
  <c r="P390" i="12" s="1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N348" i="12" s="1"/>
  <c r="M350" i="12"/>
  <c r="L350" i="12"/>
  <c r="P349" i="12"/>
  <c r="O349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M333" i="12"/>
  <c r="M331" i="12" s="1"/>
  <c r="L333" i="12"/>
  <c r="P332" i="12"/>
  <c r="O332" i="12"/>
  <c r="P329" i="12"/>
  <c r="O329" i="12"/>
  <c r="N329" i="12"/>
  <c r="M329" i="12"/>
  <c r="L329" i="12"/>
  <c r="I327" i="12"/>
  <c r="I325" i="12"/>
  <c r="K325" i="12" s="1"/>
  <c r="N323" i="12"/>
  <c r="N321" i="12" s="1"/>
  <c r="M323" i="12"/>
  <c r="M321" i="12" s="1"/>
  <c r="P321" i="12" s="1"/>
  <c r="L323" i="12"/>
  <c r="P322" i="12"/>
  <c r="O322" i="12"/>
  <c r="N320" i="12"/>
  <c r="M320" i="12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O306" i="12" s="1"/>
  <c r="P305" i="12"/>
  <c r="O305" i="12"/>
  <c r="N303" i="12"/>
  <c r="N301" i="12" s="1"/>
  <c r="M303" i="12"/>
  <c r="L303" i="12"/>
  <c r="L301" i="12" s="1"/>
  <c r="P302" i="12"/>
  <c r="O302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P285" i="12" s="1"/>
  <c r="L285" i="12"/>
  <c r="L283" i="12" s="1"/>
  <c r="O283" i="12" s="1"/>
  <c r="P284" i="12"/>
  <c r="O284" i="12"/>
  <c r="N282" i="12"/>
  <c r="N280" i="12" s="1"/>
  <c r="M282" i="12"/>
  <c r="L282" i="12"/>
  <c r="L280" i="12" s="1"/>
  <c r="O280" i="12" s="1"/>
  <c r="P281" i="12"/>
  <c r="O281" i="12"/>
  <c r="N278" i="12"/>
  <c r="M278" i="12"/>
  <c r="L278" i="12"/>
  <c r="O278" i="12" s="1"/>
  <c r="J276" i="12"/>
  <c r="I271" i="12"/>
  <c r="K271" i="12" s="1"/>
  <c r="N269" i="12"/>
  <c r="N267" i="12" s="1"/>
  <c r="M269" i="12"/>
  <c r="L269" i="12"/>
  <c r="P268" i="12"/>
  <c r="O268" i="12"/>
  <c r="N266" i="12"/>
  <c r="N264" i="12" s="1"/>
  <c r="M266" i="12"/>
  <c r="L266" i="12"/>
  <c r="L264" i="12" s="1"/>
  <c r="P265" i="12"/>
  <c r="O265" i="12"/>
  <c r="N262" i="12"/>
  <c r="M262" i="12"/>
  <c r="L262" i="12"/>
  <c r="O262" i="12" s="1"/>
  <c r="J260" i="12"/>
  <c r="K258" i="12"/>
  <c r="K257" i="12"/>
  <c r="I255" i="12"/>
  <c r="I248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N227" i="12"/>
  <c r="J226" i="12"/>
  <c r="J180" i="12" s="1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M186" i="12"/>
  <c r="M184" i="12" s="1"/>
  <c r="L186" i="12"/>
  <c r="P185" i="12"/>
  <c r="O185" i="12"/>
  <c r="P182" i="12"/>
  <c r="O182" i="12"/>
  <c r="N182" i="12"/>
  <c r="M182" i="12"/>
  <c r="L182" i="12"/>
  <c r="J177" i="12"/>
  <c r="I176" i="12"/>
  <c r="K176" i="12" s="1"/>
  <c r="J174" i="12"/>
  <c r="N173" i="12"/>
  <c r="N171" i="12" s="1"/>
  <c r="M173" i="12"/>
  <c r="P173" i="12" s="1"/>
  <c r="L173" i="12"/>
  <c r="L171" i="12" s="1"/>
  <c r="O171" i="12" s="1"/>
  <c r="P172" i="12"/>
  <c r="O172" i="12"/>
  <c r="N170" i="12"/>
  <c r="M170" i="12"/>
  <c r="M168" i="12" s="1"/>
  <c r="L170" i="12"/>
  <c r="P169" i="12"/>
  <c r="O169" i="12"/>
  <c r="O166" i="12"/>
  <c r="N166" i="12"/>
  <c r="M166" i="12"/>
  <c r="L166" i="12"/>
  <c r="J164" i="12"/>
  <c r="I159" i="12"/>
  <c r="I148" i="12" s="1"/>
  <c r="K148" i="12" s="1"/>
  <c r="N157" i="12"/>
  <c r="N155" i="12" s="1"/>
  <c r="M157" i="12"/>
  <c r="M155" i="12" s="1"/>
  <c r="P155" i="12" s="1"/>
  <c r="L157" i="12"/>
  <c r="O157" i="12" s="1"/>
  <c r="P156" i="12"/>
  <c r="O156" i="12"/>
  <c r="N154" i="12"/>
  <c r="M154" i="12"/>
  <c r="M152" i="12" s="1"/>
  <c r="L154" i="12"/>
  <c r="L152" i="12" s="1"/>
  <c r="O152" i="12" s="1"/>
  <c r="P153" i="12"/>
  <c r="O153" i="12"/>
  <c r="O150" i="12"/>
  <c r="N150" i="12"/>
  <c r="M150" i="12"/>
  <c r="P150" i="12" s="1"/>
  <c r="L150" i="12"/>
  <c r="J148" i="12"/>
  <c r="I146" i="12"/>
  <c r="K146" i="12" s="1"/>
  <c r="I145" i="12"/>
  <c r="K145" i="12" s="1"/>
  <c r="I144" i="12"/>
  <c r="N140" i="12"/>
  <c r="M140" i="12"/>
  <c r="M138" i="12" s="1"/>
  <c r="L140" i="12"/>
  <c r="L138" i="12" s="1"/>
  <c r="P139" i="12"/>
  <c r="O139" i="12"/>
  <c r="N137" i="12"/>
  <c r="M137" i="12"/>
  <c r="M135" i="12" s="1"/>
  <c r="L137" i="12"/>
  <c r="P136" i="12"/>
  <c r="O136" i="12"/>
  <c r="N133" i="12"/>
  <c r="M133" i="12"/>
  <c r="L133" i="12"/>
  <c r="O133" i="12" s="1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M122" i="12" s="1"/>
  <c r="P122" i="12" s="1"/>
  <c r="L124" i="12"/>
  <c r="L122" i="12" s="1"/>
  <c r="O122" i="12" s="1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K99" i="12" s="1"/>
  <c r="J98" i="12"/>
  <c r="I98" i="12"/>
  <c r="K98" i="12" s="1"/>
  <c r="N96" i="12"/>
  <c r="M96" i="12"/>
  <c r="P96" i="12" s="1"/>
  <c r="L96" i="12"/>
  <c r="O96" i="12" s="1"/>
  <c r="P95" i="12"/>
  <c r="O95" i="12"/>
  <c r="N93" i="12"/>
  <c r="N91" i="12" s="1"/>
  <c r="M93" i="12"/>
  <c r="L93" i="12"/>
  <c r="P92" i="12"/>
  <c r="O92" i="12"/>
  <c r="P89" i="12"/>
  <c r="O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L74" i="12"/>
  <c r="O74" i="12" s="1"/>
  <c r="P73" i="12"/>
  <c r="O73" i="12"/>
  <c r="N71" i="12"/>
  <c r="M71" i="12"/>
  <c r="M69" i="12" s="1"/>
  <c r="P69" i="12" s="1"/>
  <c r="L71" i="12"/>
  <c r="O71" i="12" s="1"/>
  <c r="P70" i="12"/>
  <c r="O70" i="12"/>
  <c r="P67" i="12"/>
  <c r="O67" i="12"/>
  <c r="N67" i="12"/>
  <c r="M67" i="12"/>
  <c r="L67" i="12"/>
  <c r="J64" i="12"/>
  <c r="N61" i="12"/>
  <c r="N59" i="12" s="1"/>
  <c r="M61" i="12"/>
  <c r="L61" i="12"/>
  <c r="O61" i="12" s="1"/>
  <c r="P60" i="12"/>
  <c r="O60" i="12"/>
  <c r="N58" i="12"/>
  <c r="M58" i="12"/>
  <c r="L58" i="12"/>
  <c r="L56" i="12" s="1"/>
  <c r="P57" i="12"/>
  <c r="O57" i="12"/>
  <c r="N54" i="12"/>
  <c r="M54" i="12"/>
  <c r="L54" i="12"/>
  <c r="O54" i="12" s="1"/>
  <c r="N49" i="12"/>
  <c r="N47" i="12" s="1"/>
  <c r="M49" i="12"/>
  <c r="M47" i="12" s="1"/>
  <c r="P47" i="12" s="1"/>
  <c r="L49" i="12"/>
  <c r="L47" i="12" s="1"/>
  <c r="O47" i="12" s="1"/>
  <c r="P48" i="12"/>
  <c r="O48" i="12"/>
  <c r="N46" i="12"/>
  <c r="N44" i="12" s="1"/>
  <c r="M46" i="12"/>
  <c r="M44" i="12" s="1"/>
  <c r="L46" i="12"/>
  <c r="P45" i="12"/>
  <c r="O45" i="12"/>
  <c r="P42" i="12"/>
  <c r="O42" i="12"/>
  <c r="N42" i="12"/>
  <c r="M42" i="12"/>
  <c r="L42" i="12"/>
  <c r="N36" i="12"/>
  <c r="M36" i="12"/>
  <c r="P35" i="12"/>
  <c r="N35" i="12"/>
  <c r="N34" i="12" s="1"/>
  <c r="M35" i="12"/>
  <c r="L35" i="12"/>
  <c r="N33" i="12"/>
  <c r="N30" i="12" s="1"/>
  <c r="O32" i="12"/>
  <c r="N32" i="12"/>
  <c r="N29" i="12" s="1"/>
  <c r="N28" i="12" s="1"/>
  <c r="M32" i="12"/>
  <c r="P32" i="12" s="1"/>
  <c r="L32" i="12"/>
  <c r="L29" i="12"/>
  <c r="O25" i="12"/>
  <c r="N25" i="12"/>
  <c r="N15" i="12" s="1"/>
  <c r="M25" i="12"/>
  <c r="P25" i="12" s="1"/>
  <c r="L25" i="12"/>
  <c r="P22" i="12"/>
  <c r="N22" i="12"/>
  <c r="M22" i="12"/>
  <c r="L22" i="12"/>
  <c r="M19" i="12"/>
  <c r="P19" i="12" s="1"/>
  <c r="L15" i="12"/>
  <c r="M12" i="12"/>
  <c r="P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O791" i="11" s="1"/>
  <c r="P790" i="11"/>
  <c r="O790" i="11"/>
  <c r="M789" i="11"/>
  <c r="P789" i="11" s="1"/>
  <c r="M788" i="11"/>
  <c r="P788" i="11" s="1"/>
  <c r="N787" i="11"/>
  <c r="M787" i="11"/>
  <c r="L787" i="11"/>
  <c r="O787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3" i="11" s="1"/>
  <c r="P774" i="11"/>
  <c r="O774" i="11"/>
  <c r="P773" i="11"/>
  <c r="O773" i="11"/>
  <c r="M773" i="11"/>
  <c r="L773" i="11"/>
  <c r="O772" i="11"/>
  <c r="N772" i="11"/>
  <c r="M772" i="11"/>
  <c r="P772" i="11" s="1"/>
  <c r="L772" i="11"/>
  <c r="N771" i="11"/>
  <c r="N770" i="11" s="1"/>
  <c r="M771" i="11"/>
  <c r="P771" i="11" s="1"/>
  <c r="L771" i="11"/>
  <c r="O771" i="11" s="1"/>
  <c r="M770" i="11"/>
  <c r="P770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7" i="11" s="1"/>
  <c r="P758" i="11"/>
  <c r="O758" i="11"/>
  <c r="P757" i="11"/>
  <c r="O757" i="11"/>
  <c r="M757" i="11"/>
  <c r="L757" i="11"/>
  <c r="O756" i="11"/>
  <c r="N756" i="11"/>
  <c r="M756" i="11"/>
  <c r="P756" i="11" s="1"/>
  <c r="L756" i="11"/>
  <c r="N755" i="11"/>
  <c r="N754" i="11" s="1"/>
  <c r="M755" i="11"/>
  <c r="L755" i="11"/>
  <c r="O755" i="11" s="1"/>
  <c r="L754" i="11"/>
  <c r="O754" i="11" s="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O739" i="11"/>
  <c r="N739" i="11"/>
  <c r="M739" i="11"/>
  <c r="P739" i="11" s="1"/>
  <c r="L739" i="11"/>
  <c r="N738" i="11"/>
  <c r="M738" i="11"/>
  <c r="P738" i="11" s="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N695" i="11"/>
  <c r="M695" i="11"/>
  <c r="P695" i="11" s="1"/>
  <c r="L695" i="11"/>
  <c r="O695" i="11" s="1"/>
  <c r="P690" i="11"/>
  <c r="N690" i="11"/>
  <c r="L690" i="11"/>
  <c r="L688" i="11" s="1"/>
  <c r="O688" i="11" s="1"/>
  <c r="P688" i="11"/>
  <c r="N688" i="11"/>
  <c r="M688" i="11"/>
  <c r="N687" i="11"/>
  <c r="M687" i="11"/>
  <c r="P687" i="11" s="1"/>
  <c r="N686" i="11"/>
  <c r="N685" i="11" s="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N658" i="11"/>
  <c r="M658" i="11"/>
  <c r="P658" i="11" s="1"/>
  <c r="P657" i="11"/>
  <c r="N657" i="11"/>
  <c r="M657" i="11"/>
  <c r="P656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P639" i="11"/>
  <c r="N639" i="11"/>
  <c r="M639" i="11"/>
  <c r="N638" i="11"/>
  <c r="N637" i="11"/>
  <c r="N634" i="11"/>
  <c r="N632" i="11" s="1"/>
  <c r="L634" i="11"/>
  <c r="M634" i="11" s="1"/>
  <c r="P634" i="11" s="1"/>
  <c r="P633" i="11"/>
  <c r="O633" i="11"/>
  <c r="N631" i="11"/>
  <c r="O630" i="11"/>
  <c r="N630" i="11"/>
  <c r="N629" i="11" s="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5" i="11"/>
  <c r="I594" i="11"/>
  <c r="I593" i="11"/>
  <c r="I592" i="11" s="1"/>
  <c r="J583" i="11"/>
  <c r="J577" i="11" s="1"/>
  <c r="J582" i="11"/>
  <c r="I577" i="11"/>
  <c r="J576" i="11"/>
  <c r="I576" i="11"/>
  <c r="I559" i="11" s="1"/>
  <c r="I543" i="11" s="1"/>
  <c r="J569" i="11"/>
  <c r="I569" i="11"/>
  <c r="J568" i="11"/>
  <c r="I568" i="11"/>
  <c r="K568" i="11" s="1"/>
  <c r="J561" i="11"/>
  <c r="I561" i="11"/>
  <c r="J560" i="11"/>
  <c r="I560" i="11"/>
  <c r="K560" i="11" s="1"/>
  <c r="P557" i="11"/>
  <c r="L557" i="11"/>
  <c r="O557" i="11" s="1"/>
  <c r="P556" i="11"/>
  <c r="O556" i="11"/>
  <c r="N555" i="11"/>
  <c r="N545" i="11" s="1"/>
  <c r="M555" i="11"/>
  <c r="P555" i="11" s="1"/>
  <c r="N553" i="11"/>
  <c r="N549" i="11" s="1"/>
  <c r="N551" i="11"/>
  <c r="L549" i="11"/>
  <c r="M549" i="11" s="1"/>
  <c r="P549" i="11" s="1"/>
  <c r="P548" i="11"/>
  <c r="O548" i="11"/>
  <c r="O545" i="11"/>
  <c r="M545" i="11"/>
  <c r="P545" i="11" s="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O528" i="11" s="1"/>
  <c r="P527" i="11"/>
  <c r="O527" i="11"/>
  <c r="M526" i="11"/>
  <c r="P526" i="11" s="1"/>
  <c r="M525" i="11"/>
  <c r="P525" i="11" s="1"/>
  <c r="N524" i="11"/>
  <c r="M524" i="11"/>
  <c r="L524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P506" i="11"/>
  <c r="O506" i="11"/>
  <c r="M505" i="11"/>
  <c r="P505" i="11" s="1"/>
  <c r="L505" i="11"/>
  <c r="O505" i="11" s="1"/>
  <c r="M504" i="11"/>
  <c r="P504" i="11" s="1"/>
  <c r="L504" i="11"/>
  <c r="P503" i="11"/>
  <c r="O503" i="11"/>
  <c r="N503" i="11"/>
  <c r="M503" i="11"/>
  <c r="L503" i="11"/>
  <c r="P502" i="11"/>
  <c r="M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3" i="11"/>
  <c r="N472" i="11"/>
  <c r="N470" i="11" s="1"/>
  <c r="L472" i="11"/>
  <c r="M472" i="11" s="1"/>
  <c r="P471" i="11"/>
  <c r="O471" i="1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I442" i="11" s="1"/>
  <c r="K442" i="11" s="1"/>
  <c r="K458" i="11"/>
  <c r="P456" i="11"/>
  <c r="L456" i="11"/>
  <c r="P455" i="11"/>
  <c r="O455" i="11"/>
  <c r="N454" i="11"/>
  <c r="M454" i="11"/>
  <c r="P454" i="11" s="1"/>
  <c r="P449" i="11"/>
  <c r="N449" i="11"/>
  <c r="N446" i="11" s="1"/>
  <c r="N444" i="11" s="1"/>
  <c r="L449" i="11"/>
  <c r="O449" i="11" s="1"/>
  <c r="P448" i="11"/>
  <c r="O448" i="11"/>
  <c r="P447" i="11"/>
  <c r="N447" i="11"/>
  <c r="M447" i="11"/>
  <c r="P446" i="11"/>
  <c r="M446" i="11"/>
  <c r="P445" i="11"/>
  <c r="O445" i="11"/>
  <c r="N445" i="11"/>
  <c r="M445" i="11"/>
  <c r="L445" i="11"/>
  <c r="M444" i="11"/>
  <c r="P444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I433" i="11" s="1"/>
  <c r="I417" i="11" s="1"/>
  <c r="J434" i="11"/>
  <c r="P431" i="11"/>
  <c r="L431" i="11"/>
  <c r="O431" i="11" s="1"/>
  <c r="P430" i="11"/>
  <c r="O430" i="11"/>
  <c r="N429" i="11"/>
  <c r="M429" i="11"/>
  <c r="P429" i="11" s="1"/>
  <c r="N428" i="11"/>
  <c r="N424" i="11" s="1"/>
  <c r="L424" i="11"/>
  <c r="L422" i="11" s="1"/>
  <c r="P423" i="11"/>
  <c r="O423" i="11"/>
  <c r="P420" i="11"/>
  <c r="N420" i="11"/>
  <c r="M420" i="11"/>
  <c r="L420" i="11"/>
  <c r="O420" i="11" s="1"/>
  <c r="J418" i="11"/>
  <c r="K413" i="11"/>
  <c r="K412" i="11"/>
  <c r="N410" i="11"/>
  <c r="M410" i="11"/>
  <c r="L410" i="11"/>
  <c r="O410" i="11" s="1"/>
  <c r="P409" i="11"/>
  <c r="O409" i="11"/>
  <c r="N407" i="11"/>
  <c r="N405" i="11" s="1"/>
  <c r="M407" i="11"/>
  <c r="L407" i="11"/>
  <c r="O407" i="11" s="1"/>
  <c r="P406" i="11"/>
  <c r="O406" i="11"/>
  <c r="O403" i="11"/>
  <c r="N403" i="11"/>
  <c r="M403" i="11"/>
  <c r="P403" i="11" s="1"/>
  <c r="L403" i="11"/>
  <c r="J401" i="11"/>
  <c r="I401" i="11"/>
  <c r="K401" i="11" s="1"/>
  <c r="K400" i="11"/>
  <c r="K399" i="11"/>
  <c r="N397" i="11"/>
  <c r="N395" i="11" s="1"/>
  <c r="M397" i="11"/>
  <c r="L397" i="11"/>
  <c r="O397" i="11" s="1"/>
  <c r="P396" i="11"/>
  <c r="O396" i="11"/>
  <c r="N394" i="11"/>
  <c r="M394" i="11"/>
  <c r="P394" i="11" s="1"/>
  <c r="L394" i="1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P352" i="11"/>
  <c r="O352" i="11"/>
  <c r="N350" i="11"/>
  <c r="N348" i="11" s="1"/>
  <c r="M350" i="11"/>
  <c r="L350" i="1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M333" i="11"/>
  <c r="M331" i="11" s="1"/>
  <c r="L333" i="11"/>
  <c r="L331" i="11" s="1"/>
  <c r="P332" i="11"/>
  <c r="O332" i="11"/>
  <c r="P329" i="11"/>
  <c r="N329" i="11"/>
  <c r="M329" i="11"/>
  <c r="L329" i="11"/>
  <c r="O329" i="11" s="1"/>
  <c r="I327" i="11"/>
  <c r="I325" i="11"/>
  <c r="K325" i="11" s="1"/>
  <c r="N323" i="11"/>
  <c r="N321" i="11" s="1"/>
  <c r="M323" i="11"/>
  <c r="L323" i="11"/>
  <c r="L321" i="11" s="1"/>
  <c r="O321" i="11" s="1"/>
  <c r="P322" i="11"/>
  <c r="O322" i="11"/>
  <c r="N320" i="11"/>
  <c r="N318" i="11" s="1"/>
  <c r="M320" i="11"/>
  <c r="L320" i="11"/>
  <c r="O320" i="11" s="1"/>
  <c r="P319" i="11"/>
  <c r="O319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P303" i="11" s="1"/>
  <c r="L303" i="11"/>
  <c r="O303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M280" i="11" s="1"/>
  <c r="P280" i="11" s="1"/>
  <c r="L282" i="11"/>
  <c r="O282" i="11" s="1"/>
  <c r="P281" i="11"/>
  <c r="O281" i="11"/>
  <c r="P278" i="11"/>
  <c r="N278" i="11"/>
  <c r="M278" i="11"/>
  <c r="L278" i="11"/>
  <c r="J276" i="11"/>
  <c r="I271" i="11"/>
  <c r="I260" i="11" s="1"/>
  <c r="K260" i="11" s="1"/>
  <c r="N269" i="11"/>
  <c r="N267" i="11" s="1"/>
  <c r="M269" i="11"/>
  <c r="M267" i="11" s="1"/>
  <c r="P267" i="11" s="1"/>
  <c r="L269" i="11"/>
  <c r="P268" i="11"/>
  <c r="O268" i="11"/>
  <c r="N266" i="11"/>
  <c r="M266" i="11"/>
  <c r="M264" i="11" s="1"/>
  <c r="L266" i="11"/>
  <c r="L264" i="11" s="1"/>
  <c r="P265" i="11"/>
  <c r="O265" i="11"/>
  <c r="O262" i="11"/>
  <c r="N262" i="11"/>
  <c r="M262" i="11"/>
  <c r="P262" i="11" s="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M189" i="11"/>
  <c r="P189" i="11" s="1"/>
  <c r="L189" i="11"/>
  <c r="P188" i="11"/>
  <c r="O188" i="11"/>
  <c r="N186" i="11"/>
  <c r="M186" i="11"/>
  <c r="M184" i="11" s="1"/>
  <c r="L186" i="11"/>
  <c r="P185" i="11"/>
  <c r="O185" i="11"/>
  <c r="N182" i="11"/>
  <c r="M182" i="11"/>
  <c r="P182" i="11" s="1"/>
  <c r="L182" i="11"/>
  <c r="J177" i="11"/>
  <c r="I176" i="11"/>
  <c r="I174" i="11" s="1"/>
  <c r="I164" i="11" s="1"/>
  <c r="K164" i="11" s="1"/>
  <c r="J174" i="11"/>
  <c r="J164" i="11" s="1"/>
  <c r="N173" i="11"/>
  <c r="M173" i="11"/>
  <c r="L173" i="11"/>
  <c r="P172" i="11"/>
  <c r="O172" i="11"/>
  <c r="N170" i="11"/>
  <c r="N168" i="11" s="1"/>
  <c r="M170" i="11"/>
  <c r="M168" i="11" s="1"/>
  <c r="L170" i="11"/>
  <c r="P169" i="11"/>
  <c r="O169" i="11"/>
  <c r="O166" i="11"/>
  <c r="N166" i="11"/>
  <c r="M166" i="11"/>
  <c r="P166" i="11" s="1"/>
  <c r="L166" i="11"/>
  <c r="I159" i="11"/>
  <c r="K159" i="11" s="1"/>
  <c r="N157" i="11"/>
  <c r="N155" i="11" s="1"/>
  <c r="M157" i="11"/>
  <c r="M155" i="11" s="1"/>
  <c r="P155" i="11" s="1"/>
  <c r="L157" i="11"/>
  <c r="L155" i="11" s="1"/>
  <c r="O155" i="11" s="1"/>
  <c r="P156" i="11"/>
  <c r="O156" i="11"/>
  <c r="N154" i="11"/>
  <c r="M154" i="11"/>
  <c r="M152" i="11" s="1"/>
  <c r="L154" i="11"/>
  <c r="L152" i="11" s="1"/>
  <c r="P153" i="11"/>
  <c r="O153" i="11"/>
  <c r="O150" i="11"/>
  <c r="N150" i="11"/>
  <c r="M150" i="11"/>
  <c r="P150" i="11" s="1"/>
  <c r="L150" i="11"/>
  <c r="J148" i="11"/>
  <c r="I146" i="11"/>
  <c r="I145" i="11"/>
  <c r="I143" i="11" s="1"/>
  <c r="I144" i="11"/>
  <c r="K144" i="11" s="1"/>
  <c r="N140" i="11"/>
  <c r="N138" i="11" s="1"/>
  <c r="M140" i="11"/>
  <c r="P140" i="11" s="1"/>
  <c r="L140" i="11"/>
  <c r="L138" i="11" s="1"/>
  <c r="O138" i="11" s="1"/>
  <c r="P139" i="11"/>
  <c r="O139" i="11"/>
  <c r="N137" i="11"/>
  <c r="N135" i="11" s="1"/>
  <c r="M137" i="11"/>
  <c r="P137" i="11" s="1"/>
  <c r="L137" i="11"/>
  <c r="O137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P127" i="11" s="1"/>
  <c r="L127" i="11"/>
  <c r="L125" i="11" s="1"/>
  <c r="O125" i="11" s="1"/>
  <c r="P126" i="11"/>
  <c r="O126" i="11"/>
  <c r="N124" i="11"/>
  <c r="N122" i="11" s="1"/>
  <c r="M124" i="11"/>
  <c r="P124" i="11" s="1"/>
  <c r="L124" i="11"/>
  <c r="L122" i="11" s="1"/>
  <c r="O122" i="11" s="1"/>
  <c r="P123" i="11"/>
  <c r="O123" i="11"/>
  <c r="N120" i="11"/>
  <c r="M120" i="11"/>
  <c r="P120" i="11" s="1"/>
  <c r="L120" i="11"/>
  <c r="O120" i="11" s="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I99" i="11"/>
  <c r="I87" i="11" s="1"/>
  <c r="K87" i="11" s="1"/>
  <c r="J98" i="11"/>
  <c r="J86" i="11" s="1"/>
  <c r="I98" i="11"/>
  <c r="K98" i="11" s="1"/>
  <c r="N96" i="11"/>
  <c r="N94" i="11" s="1"/>
  <c r="M96" i="11"/>
  <c r="L96" i="11"/>
  <c r="P95" i="11"/>
  <c r="O95" i="11"/>
  <c r="N93" i="11"/>
  <c r="N91" i="11" s="1"/>
  <c r="M93" i="11"/>
  <c r="M91" i="11" s="1"/>
  <c r="L93" i="11"/>
  <c r="P92" i="11"/>
  <c r="O92" i="11"/>
  <c r="O89" i="11"/>
  <c r="N89" i="11"/>
  <c r="M89" i="11"/>
  <c r="P89" i="11" s="1"/>
  <c r="L89" i="11"/>
  <c r="J87" i="11"/>
  <c r="I84" i="11"/>
  <c r="K84" i="11" s="1"/>
  <c r="I83" i="11"/>
  <c r="K83" i="11" s="1"/>
  <c r="I82" i="11"/>
  <c r="K82" i="11" s="1"/>
  <c r="I81" i="11"/>
  <c r="I80" i="1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L72" i="11" s="1"/>
  <c r="O72" i="11" s="1"/>
  <c r="P73" i="11"/>
  <c r="O73" i="11"/>
  <c r="N71" i="11"/>
  <c r="N69" i="11" s="1"/>
  <c r="M71" i="11"/>
  <c r="P71" i="11" s="1"/>
  <c r="L71" i="11"/>
  <c r="L69" i="11" s="1"/>
  <c r="O69" i="11" s="1"/>
  <c r="P70" i="11"/>
  <c r="O70" i="11"/>
  <c r="P67" i="11"/>
  <c r="N67" i="11"/>
  <c r="M67" i="11"/>
  <c r="L67" i="11"/>
  <c r="O67" i="11" s="1"/>
  <c r="J65" i="11"/>
  <c r="N61" i="11"/>
  <c r="N59" i="11" s="1"/>
  <c r="M61" i="11"/>
  <c r="P61" i="11" s="1"/>
  <c r="L61" i="11"/>
  <c r="L59" i="11" s="1"/>
  <c r="O59" i="11" s="1"/>
  <c r="P60" i="11"/>
  <c r="O60" i="11"/>
  <c r="N58" i="11"/>
  <c r="N56" i="11" s="1"/>
  <c r="M58" i="11"/>
  <c r="M56" i="11" s="1"/>
  <c r="L58" i="11"/>
  <c r="L56" i="11" s="1"/>
  <c r="P57" i="11"/>
  <c r="O57" i="11"/>
  <c r="O54" i="11"/>
  <c r="N54" i="11"/>
  <c r="M54" i="11"/>
  <c r="P54" i="11" s="1"/>
  <c r="L54" i="11"/>
  <c r="N49" i="11"/>
  <c r="N47" i="11" s="1"/>
  <c r="M49" i="11"/>
  <c r="P49" i="11" s="1"/>
  <c r="L49" i="11"/>
  <c r="O49" i="11" s="1"/>
  <c r="P48" i="11"/>
  <c r="O48" i="11"/>
  <c r="N46" i="11"/>
  <c r="N44" i="11" s="1"/>
  <c r="M46" i="11"/>
  <c r="M44" i="11" s="1"/>
  <c r="L46" i="11"/>
  <c r="L44" i="11" s="1"/>
  <c r="P45" i="11"/>
  <c r="O45" i="11"/>
  <c r="P42" i="11"/>
  <c r="N42" i="11"/>
  <c r="M42" i="11"/>
  <c r="L42" i="11"/>
  <c r="O42" i="11" s="1"/>
  <c r="P36" i="11"/>
  <c r="N36" i="11"/>
  <c r="N34" i="11" s="1"/>
  <c r="M36" i="11"/>
  <c r="O35" i="11"/>
  <c r="N35" i="11"/>
  <c r="M35" i="11"/>
  <c r="L35" i="11"/>
  <c r="O32" i="11"/>
  <c r="N32" i="11"/>
  <c r="M32" i="11"/>
  <c r="L32" i="11"/>
  <c r="N29" i="11"/>
  <c r="P25" i="11"/>
  <c r="N25" i="11"/>
  <c r="M25" i="11"/>
  <c r="L25" i="11"/>
  <c r="O25" i="11" s="1"/>
  <c r="P22" i="11"/>
  <c r="O22" i="11"/>
  <c r="N22" i="11"/>
  <c r="M22" i="11"/>
  <c r="M19" i="11" s="1"/>
  <c r="L22" i="11"/>
  <c r="L19" i="11"/>
  <c r="O19" i="11" s="1"/>
  <c r="N15" i="11"/>
  <c r="M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9" i="10" s="1"/>
  <c r="O789" i="10" s="1"/>
  <c r="P790" i="10"/>
  <c r="O790" i="10"/>
  <c r="M789" i="10"/>
  <c r="P789" i="10" s="1"/>
  <c r="M788" i="10"/>
  <c r="P788" i="10" s="1"/>
  <c r="N787" i="10"/>
  <c r="M787" i="10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N770" i="10" s="1"/>
  <c r="M771" i="10"/>
  <c r="P771" i="10" s="1"/>
  <c r="L771" i="10"/>
  <c r="O771" i="10" s="1"/>
  <c r="M770" i="10"/>
  <c r="P770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N754" i="10" s="1"/>
  <c r="M755" i="10"/>
  <c r="P755" i="10" s="1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N690" i="10"/>
  <c r="L690" i="10"/>
  <c r="L688" i="10" s="1"/>
  <c r="O688" i="10" s="1"/>
  <c r="N688" i="10"/>
  <c r="N687" i="10"/>
  <c r="N686" i="10"/>
  <c r="N685" i="10" s="1"/>
  <c r="M686" i="10"/>
  <c r="P686" i="10" s="1"/>
  <c r="L686" i="10"/>
  <c r="O686" i="10" s="1"/>
  <c r="J679" i="10"/>
  <c r="J678" i="10"/>
  <c r="I678" i="10"/>
  <c r="K678" i="10" s="1"/>
  <c r="J675" i="10"/>
  <c r="J669" i="10" s="1"/>
  <c r="I671" i="10"/>
  <c r="K671" i="10" s="1"/>
  <c r="I670" i="10"/>
  <c r="K670" i="10" s="1"/>
  <c r="I669" i="10"/>
  <c r="K674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P659" i="10"/>
  <c r="O659" i="10"/>
  <c r="N658" i="10"/>
  <c r="M658" i="10"/>
  <c r="P658" i="10" s="1"/>
  <c r="P657" i="10"/>
  <c r="N657" i="10"/>
  <c r="N655" i="10" s="1"/>
  <c r="M657" i="10"/>
  <c r="P656" i="10"/>
  <c r="O656" i="10"/>
  <c r="N656" i="10"/>
  <c r="M656" i="10"/>
  <c r="M655" i="10" s="1"/>
  <c r="L656" i="10"/>
  <c r="P655" i="10"/>
  <c r="J654" i="10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P634" i="10"/>
  <c r="N634" i="10"/>
  <c r="N632" i="10" s="1"/>
  <c r="L634" i="10"/>
  <c r="P633" i="10"/>
  <c r="O633" i="10"/>
  <c r="M632" i="10"/>
  <c r="P632" i="10" s="1"/>
  <c r="P631" i="10"/>
  <c r="N631" i="10"/>
  <c r="N629" i="10" s="1"/>
  <c r="M631" i="10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I594" i="10"/>
  <c r="I593" i="10"/>
  <c r="J583" i="10"/>
  <c r="J582" i="10"/>
  <c r="J576" i="10" s="1"/>
  <c r="J559" i="10" s="1"/>
  <c r="J543" i="10" s="1"/>
  <c r="J577" i="10"/>
  <c r="I577" i="10"/>
  <c r="K577" i="10" s="1"/>
  <c r="I576" i="10"/>
  <c r="I559" i="10" s="1"/>
  <c r="I543" i="10" s="1"/>
  <c r="K543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N555" i="10"/>
  <c r="M555" i="10"/>
  <c r="P555" i="10" s="1"/>
  <c r="N549" i="10"/>
  <c r="L549" i="10"/>
  <c r="L547" i="10" s="1"/>
  <c r="P548" i="10"/>
  <c r="O548" i="10"/>
  <c r="O545" i="10"/>
  <c r="N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P527" i="10"/>
  <c r="O527" i="10"/>
  <c r="N526" i="10"/>
  <c r="M526" i="10"/>
  <c r="P526" i="10" s="1"/>
  <c r="P525" i="10"/>
  <c r="N525" i="10"/>
  <c r="M525" i="10"/>
  <c r="O524" i="10"/>
  <c r="N524" i="10"/>
  <c r="N523" i="10" s="1"/>
  <c r="M524" i="10"/>
  <c r="P524" i="10" s="1"/>
  <c r="L524" i="10"/>
  <c r="M523" i="10"/>
  <c r="P523" i="10" s="1"/>
  <c r="K517" i="10"/>
  <c r="J517" i="10"/>
  <c r="J501" i="10" s="1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5" i="10" s="1"/>
  <c r="P506" i="10"/>
  <c r="O506" i="10"/>
  <c r="O505" i="10"/>
  <c r="M505" i="10"/>
  <c r="P505" i="10" s="1"/>
  <c r="L505" i="10"/>
  <c r="N504" i="10"/>
  <c r="N502" i="10" s="1"/>
  <c r="M504" i="10"/>
  <c r="P504" i="10" s="1"/>
  <c r="L504" i="10"/>
  <c r="O504" i="10" s="1"/>
  <c r="N503" i="10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L477" i="10"/>
  <c r="O477" i="10" s="1"/>
  <c r="P472" i="10"/>
  <c r="N472" i="10"/>
  <c r="N470" i="10" s="1"/>
  <c r="L472" i="10"/>
  <c r="P471" i="10"/>
  <c r="O471" i="10"/>
  <c r="M470" i="10"/>
  <c r="P470" i="10" s="1"/>
  <c r="P469" i="10"/>
  <c r="N469" i="10"/>
  <c r="N467" i="10" s="1"/>
  <c r="M469" i="10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P455" i="10"/>
  <c r="O455" i="10"/>
  <c r="N454" i="10"/>
  <c r="M454" i="10"/>
  <c r="P454" i="10" s="1"/>
  <c r="N449" i="10"/>
  <c r="N447" i="10" s="1"/>
  <c r="L449" i="10"/>
  <c r="P448" i="10"/>
  <c r="O448" i="10"/>
  <c r="N446" i="10"/>
  <c r="O445" i="10"/>
  <c r="N445" i="10"/>
  <c r="M445" i="10"/>
  <c r="P445" i="10" s="1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I437" i="10"/>
  <c r="I435" i="10"/>
  <c r="I433" i="10" s="1"/>
  <c r="J434" i="10"/>
  <c r="J418" i="10" s="1"/>
  <c r="P431" i="10"/>
  <c r="L431" i="10"/>
  <c r="O431" i="10" s="1"/>
  <c r="P430" i="10"/>
  <c r="O430" i="10"/>
  <c r="P429" i="10"/>
  <c r="N429" i="10"/>
  <c r="M429" i="10"/>
  <c r="N424" i="10"/>
  <c r="L424" i="10"/>
  <c r="P423" i="10"/>
  <c r="O423" i="10"/>
  <c r="N422" i="10"/>
  <c r="N421" i="10"/>
  <c r="P420" i="10"/>
  <c r="N420" i="10"/>
  <c r="M420" i="10"/>
  <c r="L420" i="10"/>
  <c r="N419" i="10"/>
  <c r="K413" i="10"/>
  <c r="K412" i="10"/>
  <c r="N410" i="10"/>
  <c r="N408" i="10" s="1"/>
  <c r="M410" i="10"/>
  <c r="L410" i="10"/>
  <c r="P409" i="10"/>
  <c r="O409" i="10"/>
  <c r="N407" i="10"/>
  <c r="M407" i="10"/>
  <c r="L407" i="10"/>
  <c r="O407" i="10" s="1"/>
  <c r="P406" i="10"/>
  <c r="O406" i="10"/>
  <c r="P403" i="10"/>
  <c r="N403" i="10"/>
  <c r="M403" i="10"/>
  <c r="L403" i="10"/>
  <c r="O403" i="10" s="1"/>
  <c r="J401" i="10"/>
  <c r="I401" i="10"/>
  <c r="K401" i="10" s="1"/>
  <c r="K400" i="10"/>
  <c r="K399" i="10"/>
  <c r="N397" i="10"/>
  <c r="N395" i="10" s="1"/>
  <c r="M397" i="10"/>
  <c r="M395" i="10" s="1"/>
  <c r="P395" i="10" s="1"/>
  <c r="L397" i="10"/>
  <c r="P396" i="10"/>
  <c r="O396" i="10"/>
  <c r="N394" i="10"/>
  <c r="M394" i="10"/>
  <c r="L394" i="10"/>
  <c r="O394" i="10" s="1"/>
  <c r="P393" i="10"/>
  <c r="O393" i="10"/>
  <c r="P390" i="10"/>
  <c r="N390" i="10"/>
  <c r="M390" i="10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L353" i="10"/>
  <c r="P352" i="10"/>
  <c r="O352" i="10"/>
  <c r="N350" i="10"/>
  <c r="M350" i="10"/>
  <c r="M348" i="10" s="1"/>
  <c r="L350" i="10"/>
  <c r="L348" i="10" s="1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P335" i="10"/>
  <c r="O335" i="10"/>
  <c r="N333" i="10"/>
  <c r="M333" i="10"/>
  <c r="L333" i="10"/>
  <c r="P332" i="10"/>
  <c r="O332" i="10"/>
  <c r="P329" i="10"/>
  <c r="N329" i="10"/>
  <c r="M329" i="10"/>
  <c r="L329" i="10"/>
  <c r="I327" i="10"/>
  <c r="I325" i="10"/>
  <c r="I314" i="10" s="1"/>
  <c r="K314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M304" i="10" s="1"/>
  <c r="P304" i="10" s="1"/>
  <c r="L306" i="10"/>
  <c r="O306" i="10" s="1"/>
  <c r="P305" i="10"/>
  <c r="O305" i="10"/>
  <c r="N303" i="10"/>
  <c r="N301" i="10" s="1"/>
  <c r="M303" i="10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N280" i="10" s="1"/>
  <c r="M282" i="10"/>
  <c r="P282" i="10" s="1"/>
  <c r="L282" i="10"/>
  <c r="O282" i="10" s="1"/>
  <c r="P281" i="10"/>
  <c r="O281" i="10"/>
  <c r="P278" i="10"/>
  <c r="N278" i="10"/>
  <c r="M278" i="10"/>
  <c r="L278" i="10"/>
  <c r="O278" i="10" s="1"/>
  <c r="J276" i="10"/>
  <c r="I271" i="10"/>
  <c r="N269" i="10"/>
  <c r="M269" i="10"/>
  <c r="M267" i="10" s="1"/>
  <c r="P267" i="10" s="1"/>
  <c r="L269" i="10"/>
  <c r="O269" i="10" s="1"/>
  <c r="P268" i="10"/>
  <c r="O268" i="10"/>
  <c r="N266" i="10"/>
  <c r="M266" i="10"/>
  <c r="M264" i="10" s="1"/>
  <c r="L266" i="10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L242" i="10"/>
  <c r="L241" i="10"/>
  <c r="L240" i="10"/>
  <c r="L239" i="10"/>
  <c r="P238" i="10"/>
  <c r="N238" i="10"/>
  <c r="J237" i="10"/>
  <c r="K236" i="10"/>
  <c r="J236" i="10"/>
  <c r="I236" i="10"/>
  <c r="J235" i="10"/>
  <c r="I235" i="10"/>
  <c r="K235" i="10" s="1"/>
  <c r="J233" i="10"/>
  <c r="N231" i="10"/>
  <c r="N230" i="10"/>
  <c r="N229" i="10"/>
  <c r="N228" i="10"/>
  <c r="N227" i="10"/>
  <c r="J226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P188" i="10"/>
  <c r="O188" i="10"/>
  <c r="N186" i="10"/>
  <c r="M186" i="10"/>
  <c r="M184" i="10" s="1"/>
  <c r="L186" i="10"/>
  <c r="L184" i="10" s="1"/>
  <c r="P185" i="10"/>
  <c r="O185" i="10"/>
  <c r="P182" i="10"/>
  <c r="O182" i="10"/>
  <c r="N182" i="10"/>
  <c r="M182" i="10"/>
  <c r="L182" i="10"/>
  <c r="J180" i="10"/>
  <c r="J177" i="10"/>
  <c r="I176" i="10"/>
  <c r="I174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M170" i="10"/>
  <c r="M168" i="10" s="1"/>
  <c r="L170" i="10"/>
  <c r="L168" i="10" s="1"/>
  <c r="P169" i="10"/>
  <c r="O169" i="10"/>
  <c r="P166" i="10"/>
  <c r="O166" i="10"/>
  <c r="N166" i="10"/>
  <c r="M166" i="10"/>
  <c r="L166" i="10"/>
  <c r="J164" i="10"/>
  <c r="I159" i="10"/>
  <c r="K159" i="10" s="1"/>
  <c r="N157" i="10"/>
  <c r="N155" i="10" s="1"/>
  <c r="M157" i="10"/>
  <c r="L157" i="10"/>
  <c r="P156" i="10"/>
  <c r="O156" i="10"/>
  <c r="N154" i="10"/>
  <c r="N152" i="10" s="1"/>
  <c r="M154" i="10"/>
  <c r="L154" i="10"/>
  <c r="O154" i="10" s="1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I144" i="10"/>
  <c r="N140" i="10"/>
  <c r="N138" i="10" s="1"/>
  <c r="M140" i="10"/>
  <c r="L140" i="10"/>
  <c r="O140" i="10" s="1"/>
  <c r="P139" i="10"/>
  <c r="O139" i="10"/>
  <c r="N137" i="10"/>
  <c r="M137" i="10"/>
  <c r="M135" i="10" s="1"/>
  <c r="P135" i="10" s="1"/>
  <c r="L137" i="10"/>
  <c r="O137" i="10" s="1"/>
  <c r="P136" i="10"/>
  <c r="O136" i="10"/>
  <c r="O133" i="10"/>
  <c r="N133" i="10"/>
  <c r="M133" i="10"/>
  <c r="L133" i="10"/>
  <c r="J130" i="10"/>
  <c r="N127" i="10"/>
  <c r="N125" i="10" s="1"/>
  <c r="M127" i="10"/>
  <c r="M125" i="10" s="1"/>
  <c r="P125" i="10" s="1"/>
  <c r="L127" i="10"/>
  <c r="P126" i="10"/>
  <c r="O126" i="10"/>
  <c r="N124" i="10"/>
  <c r="N122" i="10" s="1"/>
  <c r="M124" i="10"/>
  <c r="M122" i="10" s="1"/>
  <c r="P122" i="10" s="1"/>
  <c r="L124" i="10"/>
  <c r="P123" i="10"/>
  <c r="O123" i="10"/>
  <c r="P120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I87" i="10" s="1"/>
  <c r="J98" i="10"/>
  <c r="I98" i="10"/>
  <c r="I86" i="10" s="1"/>
  <c r="K86" i="10" s="1"/>
  <c r="N96" i="10"/>
  <c r="N94" i="10" s="1"/>
  <c r="M96" i="10"/>
  <c r="P96" i="10" s="1"/>
  <c r="L96" i="10"/>
  <c r="P95" i="10"/>
  <c r="O95" i="10"/>
  <c r="N93" i="10"/>
  <c r="M93" i="10"/>
  <c r="M91" i="10" s="1"/>
  <c r="L93" i="10"/>
  <c r="L91" i="10" s="1"/>
  <c r="P92" i="10"/>
  <c r="O92" i="10"/>
  <c r="P89" i="10"/>
  <c r="O89" i="10"/>
  <c r="N89" i="10"/>
  <c r="M89" i="10"/>
  <c r="L89" i="10"/>
  <c r="J86" i="10"/>
  <c r="I84" i="10"/>
  <c r="K84" i="10" s="1"/>
  <c r="I83" i="10"/>
  <c r="I82" i="10"/>
  <c r="K82" i="10" s="1"/>
  <c r="I81" i="10"/>
  <c r="K81" i="10" s="1"/>
  <c r="I80" i="10"/>
  <c r="I79" i="10"/>
  <c r="K79" i="10" s="1"/>
  <c r="I78" i="10"/>
  <c r="K78" i="10" s="1"/>
  <c r="J77" i="10"/>
  <c r="J65" i="10" s="1"/>
  <c r="J76" i="10"/>
  <c r="N74" i="10"/>
  <c r="N72" i="10" s="1"/>
  <c r="M74" i="10"/>
  <c r="P74" i="10" s="1"/>
  <c r="L74" i="10"/>
  <c r="O74" i="10" s="1"/>
  <c r="P73" i="10"/>
  <c r="O73" i="10"/>
  <c r="N71" i="10"/>
  <c r="M71" i="10"/>
  <c r="P71" i="10" s="1"/>
  <c r="L71" i="10"/>
  <c r="O71" i="10" s="1"/>
  <c r="P70" i="10"/>
  <c r="O70" i="10"/>
  <c r="O67" i="10"/>
  <c r="N67" i="10"/>
  <c r="M67" i="10"/>
  <c r="P67" i="10" s="1"/>
  <c r="L67" i="10"/>
  <c r="J64" i="10"/>
  <c r="N61" i="10"/>
  <c r="N59" i="10" s="1"/>
  <c r="M61" i="10"/>
  <c r="P61" i="10" s="1"/>
  <c r="L61" i="10"/>
  <c r="P60" i="10"/>
  <c r="O60" i="10"/>
  <c r="N58" i="10"/>
  <c r="N56" i="10" s="1"/>
  <c r="M58" i="10"/>
  <c r="L58" i="10"/>
  <c r="P57" i="10"/>
  <c r="O57" i="10"/>
  <c r="P54" i="10"/>
  <c r="N54" i="10"/>
  <c r="M54" i="10"/>
  <c r="L54" i="10"/>
  <c r="O54" i="10" s="1"/>
  <c r="N49" i="10"/>
  <c r="N47" i="10" s="1"/>
  <c r="M49" i="10"/>
  <c r="P49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O42" i="10"/>
  <c r="N42" i="10"/>
  <c r="M42" i="10"/>
  <c r="P42" i="10" s="1"/>
  <c r="L42" i="10"/>
  <c r="P36" i="10"/>
  <c r="N36" i="10"/>
  <c r="M36" i="10"/>
  <c r="P35" i="10"/>
  <c r="O35" i="10"/>
  <c r="N35" i="10"/>
  <c r="M35" i="10"/>
  <c r="M34" i="10" s="1"/>
  <c r="P34" i="10" s="1"/>
  <c r="L35" i="10"/>
  <c r="N34" i="10"/>
  <c r="N33" i="10"/>
  <c r="N32" i="10"/>
  <c r="M32" i="10"/>
  <c r="L32" i="10"/>
  <c r="O32" i="10" s="1"/>
  <c r="N29" i="10"/>
  <c r="N25" i="10"/>
  <c r="M25" i="10"/>
  <c r="M19" i="10" s="1"/>
  <c r="L25" i="10"/>
  <c r="O25" i="10" s="1"/>
  <c r="P22" i="10"/>
  <c r="O22" i="10"/>
  <c r="N22" i="10"/>
  <c r="M22" i="10"/>
  <c r="L22" i="10"/>
  <c r="N19" i="10"/>
  <c r="L19" i="10"/>
  <c r="O19" i="10" s="1"/>
  <c r="N15" i="10"/>
  <c r="N12" i="10"/>
  <c r="L12" i="10"/>
  <c r="O12" i="10" s="1"/>
  <c r="N9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L805" i="9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L791" i="9"/>
  <c r="P790" i="9"/>
  <c r="O790" i="9"/>
  <c r="M789" i="9"/>
  <c r="P789" i="9" s="1"/>
  <c r="M788" i="9"/>
  <c r="P788" i="9" s="1"/>
  <c r="N787" i="9"/>
  <c r="M787" i="9"/>
  <c r="L787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O772" i="9"/>
  <c r="N772" i="9"/>
  <c r="M772" i="9"/>
  <c r="P772" i="9" s="1"/>
  <c r="L772" i="9"/>
  <c r="N771" i="9"/>
  <c r="M771" i="9"/>
  <c r="P771" i="9" s="1"/>
  <c r="L771" i="9"/>
  <c r="O771" i="9" s="1"/>
  <c r="M770" i="9"/>
  <c r="P770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O756" i="9"/>
  <c r="N756" i="9"/>
  <c r="M756" i="9"/>
  <c r="P756" i="9" s="1"/>
  <c r="L756" i="9"/>
  <c r="N755" i="9"/>
  <c r="N754" i="9" s="1"/>
  <c r="M755" i="9"/>
  <c r="P755" i="9" s="1"/>
  <c r="L755" i="9"/>
  <c r="O755" i="9" s="1"/>
  <c r="M754" i="9"/>
  <c r="P754" i="9" s="1"/>
  <c r="L754" i="9"/>
  <c r="O754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O739" i="9"/>
  <c r="N739" i="9"/>
  <c r="M739" i="9"/>
  <c r="P739" i="9" s="1"/>
  <c r="L739" i="9"/>
  <c r="N738" i="9"/>
  <c r="N737" i="9" s="1"/>
  <c r="M738" i="9"/>
  <c r="P738" i="9" s="1"/>
  <c r="L738" i="9"/>
  <c r="O738" i="9" s="1"/>
  <c r="M737" i="9"/>
  <c r="P737" i="9" s="1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N690" i="9"/>
  <c r="L690" i="9"/>
  <c r="N687" i="9"/>
  <c r="N686" i="9"/>
  <c r="N685" i="9" s="1"/>
  <c r="M686" i="9"/>
  <c r="P686" i="9" s="1"/>
  <c r="L686" i="9"/>
  <c r="O686" i="9" s="1"/>
  <c r="J679" i="9"/>
  <c r="J678" i="9" s="1"/>
  <c r="I678" i="9"/>
  <c r="K678" i="9" s="1"/>
  <c r="J675" i="9"/>
  <c r="J669" i="9" s="1"/>
  <c r="I671" i="9"/>
  <c r="K671" i="9" s="1"/>
  <c r="I670" i="9"/>
  <c r="K670" i="9" s="1"/>
  <c r="I669" i="9"/>
  <c r="K675" i="9" s="1"/>
  <c r="P667" i="9"/>
  <c r="O667" i="9"/>
  <c r="P666" i="9"/>
  <c r="O666" i="9"/>
  <c r="N665" i="9"/>
  <c r="M665" i="9"/>
  <c r="P665" i="9" s="1"/>
  <c r="L665" i="9"/>
  <c r="O665" i="9" s="1"/>
  <c r="P660" i="9"/>
  <c r="N660" i="9"/>
  <c r="L660" i="9"/>
  <c r="O660" i="9" s="1"/>
  <c r="P659" i="9"/>
  <c r="O659" i="9"/>
  <c r="N658" i="9"/>
  <c r="M658" i="9"/>
  <c r="P658" i="9" s="1"/>
  <c r="P657" i="9"/>
  <c r="N657" i="9"/>
  <c r="M657" i="9"/>
  <c r="P656" i="9"/>
  <c r="O656" i="9"/>
  <c r="N656" i="9"/>
  <c r="N655" i="9" s="1"/>
  <c r="M656" i="9"/>
  <c r="L656" i="9"/>
  <c r="P655" i="9"/>
  <c r="M655" i="9"/>
  <c r="J654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P634" i="9"/>
  <c r="N634" i="9"/>
  <c r="L634" i="9"/>
  <c r="O634" i="9" s="1"/>
  <c r="P633" i="9"/>
  <c r="O633" i="9"/>
  <c r="N632" i="9"/>
  <c r="M632" i="9"/>
  <c r="P632" i="9" s="1"/>
  <c r="N631" i="9"/>
  <c r="N629" i="9" s="1"/>
  <c r="M631" i="9"/>
  <c r="P631" i="9" s="1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I593" i="9"/>
  <c r="J583" i="9"/>
  <c r="J582" i="9"/>
  <c r="J576" i="9" s="1"/>
  <c r="J559" i="9" s="1"/>
  <c r="J577" i="9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M555" i="9"/>
  <c r="N549" i="9"/>
  <c r="L549" i="9"/>
  <c r="L547" i="9" s="1"/>
  <c r="O547" i="9" s="1"/>
  <c r="P548" i="9"/>
  <c r="O548" i="9"/>
  <c r="N547" i="9"/>
  <c r="N546" i="9"/>
  <c r="N545" i="9"/>
  <c r="L545" i="9"/>
  <c r="O545" i="9" s="1"/>
  <c r="N544" i="9"/>
  <c r="J543" i="9"/>
  <c r="I542" i="9"/>
  <c r="K542" i="9" s="1"/>
  <c r="I541" i="9"/>
  <c r="K541" i="9" s="1"/>
  <c r="I540" i="9"/>
  <c r="I539" i="9"/>
  <c r="K539" i="9" s="1"/>
  <c r="I538" i="9"/>
  <c r="K538" i="9" s="1"/>
  <c r="I537" i="9"/>
  <c r="I522" i="9" s="1"/>
  <c r="K522" i="9" s="1"/>
  <c r="P535" i="9"/>
  <c r="L535" i="9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P525" i="9"/>
  <c r="N525" i="9"/>
  <c r="M525" i="9"/>
  <c r="O524" i="9"/>
  <c r="N524" i="9"/>
  <c r="N523" i="9" s="1"/>
  <c r="M524" i="9"/>
  <c r="P524" i="9" s="1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O504" i="9" s="1"/>
  <c r="N503" i="9"/>
  <c r="M503" i="9"/>
  <c r="L503" i="9"/>
  <c r="O503" i="9" s="1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L472" i="9"/>
  <c r="O472" i="9" s="1"/>
  <c r="P471" i="9"/>
  <c r="O471" i="9"/>
  <c r="N470" i="9"/>
  <c r="M470" i="9"/>
  <c r="P470" i="9" s="1"/>
  <c r="N469" i="9"/>
  <c r="N467" i="9" s="1"/>
  <c r="M469" i="9"/>
  <c r="P469" i="9" s="1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I460" i="9"/>
  <c r="K458" i="9"/>
  <c r="P456" i="9"/>
  <c r="L456" i="9"/>
  <c r="O456" i="9" s="1"/>
  <c r="P455" i="9"/>
  <c r="O455" i="9"/>
  <c r="P454" i="9"/>
  <c r="N454" i="9"/>
  <c r="M454" i="9"/>
  <c r="P449" i="9"/>
  <c r="N449" i="9"/>
  <c r="L449" i="9"/>
  <c r="L447" i="9" s="1"/>
  <c r="O447" i="9" s="1"/>
  <c r="P448" i="9"/>
  <c r="O448" i="9"/>
  <c r="P447" i="9"/>
  <c r="N447" i="9"/>
  <c r="M447" i="9"/>
  <c r="N446" i="9"/>
  <c r="M446" i="9"/>
  <c r="P446" i="9" s="1"/>
  <c r="N445" i="9"/>
  <c r="M445" i="9"/>
  <c r="P445" i="9" s="1"/>
  <c r="L445" i="9"/>
  <c r="O445" i="9" s="1"/>
  <c r="M444" i="9"/>
  <c r="P444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P430" i="9"/>
  <c r="O430" i="9"/>
  <c r="P429" i="9"/>
  <c r="N429" i="9"/>
  <c r="M429" i="9"/>
  <c r="N424" i="9"/>
  <c r="N422" i="9" s="1"/>
  <c r="L424" i="9"/>
  <c r="P423" i="9"/>
  <c r="O423" i="9"/>
  <c r="N421" i="9"/>
  <c r="O420" i="9"/>
  <c r="N420" i="9"/>
  <c r="N419" i="9" s="1"/>
  <c r="M420" i="9"/>
  <c r="P420" i="9" s="1"/>
  <c r="L420" i="9"/>
  <c r="J418" i="9"/>
  <c r="K413" i="9"/>
  <c r="K412" i="9"/>
  <c r="N410" i="9"/>
  <c r="N408" i="9" s="1"/>
  <c r="M410" i="9"/>
  <c r="L410" i="9"/>
  <c r="L408" i="9" s="1"/>
  <c r="O408" i="9" s="1"/>
  <c r="P409" i="9"/>
  <c r="O409" i="9"/>
  <c r="N407" i="9"/>
  <c r="N405" i="9" s="1"/>
  <c r="M407" i="9"/>
  <c r="L407" i="9"/>
  <c r="L405" i="9" s="1"/>
  <c r="O405" i="9" s="1"/>
  <c r="P406" i="9"/>
  <c r="O406" i="9"/>
  <c r="N403" i="9"/>
  <c r="M403" i="9"/>
  <c r="L403" i="9"/>
  <c r="O403" i="9" s="1"/>
  <c r="K401" i="9"/>
  <c r="J401" i="9"/>
  <c r="I401" i="9"/>
  <c r="K400" i="9"/>
  <c r="K399" i="9"/>
  <c r="N397" i="9"/>
  <c r="M397" i="9"/>
  <c r="P397" i="9" s="1"/>
  <c r="L397" i="9"/>
  <c r="O397" i="9" s="1"/>
  <c r="P396" i="9"/>
  <c r="O396" i="9"/>
  <c r="N394" i="9"/>
  <c r="N392" i="9" s="1"/>
  <c r="M394" i="9"/>
  <c r="L394" i="9"/>
  <c r="O394" i="9" s="1"/>
  <c r="P393" i="9"/>
  <c r="O393" i="9"/>
  <c r="O390" i="9"/>
  <c r="N390" i="9"/>
  <c r="M390" i="9"/>
  <c r="P390" i="9" s="1"/>
  <c r="L390" i="9"/>
  <c r="K388" i="9"/>
  <c r="J388" i="9"/>
  <c r="I388" i="9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L353" i="9"/>
  <c r="L351" i="9" s="1"/>
  <c r="P352" i="9"/>
  <c r="O352" i="9"/>
  <c r="N350" i="9"/>
  <c r="M350" i="9"/>
  <c r="L350" i="9"/>
  <c r="L348" i="9" s="1"/>
  <c r="P349" i="9"/>
  <c r="O349" i="9"/>
  <c r="O346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M331" i="9" s="1"/>
  <c r="L333" i="9"/>
  <c r="L331" i="9" s="1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M320" i="9"/>
  <c r="P320" i="9" s="1"/>
  <c r="L320" i="9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M306" i="9"/>
  <c r="L306" i="9"/>
  <c r="L304" i="9" s="1"/>
  <c r="O304" i="9" s="1"/>
  <c r="P305" i="9"/>
  <c r="O305" i="9"/>
  <c r="N303" i="9"/>
  <c r="N301" i="9" s="1"/>
  <c r="M303" i="9"/>
  <c r="L303" i="9"/>
  <c r="P302" i="9"/>
  <c r="O302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P285" i="9" s="1"/>
  <c r="L285" i="9"/>
  <c r="P284" i="9"/>
  <c r="O284" i="9"/>
  <c r="N282" i="9"/>
  <c r="M282" i="9"/>
  <c r="P282" i="9" s="1"/>
  <c r="L282" i="9"/>
  <c r="O282" i="9" s="1"/>
  <c r="P281" i="9"/>
  <c r="O281" i="9"/>
  <c r="N278" i="9"/>
  <c r="M278" i="9"/>
  <c r="P278" i="9" s="1"/>
  <c r="L278" i="9"/>
  <c r="O278" i="9" s="1"/>
  <c r="J276" i="9"/>
  <c r="I271" i="9"/>
  <c r="K271" i="9" s="1"/>
  <c r="N269" i="9"/>
  <c r="N267" i="9" s="1"/>
  <c r="M269" i="9"/>
  <c r="P269" i="9" s="1"/>
  <c r="L269" i="9"/>
  <c r="L267" i="9" s="1"/>
  <c r="O267" i="9" s="1"/>
  <c r="P268" i="9"/>
  <c r="O268" i="9"/>
  <c r="N266" i="9"/>
  <c r="M266" i="9"/>
  <c r="M264" i="9" s="1"/>
  <c r="L266" i="9"/>
  <c r="P265" i="9"/>
  <c r="O265" i="9"/>
  <c r="N262" i="9"/>
  <c r="M262" i="9"/>
  <c r="P262" i="9" s="1"/>
  <c r="L262" i="9"/>
  <c r="O262" i="9" s="1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P188" i="9"/>
  <c r="O188" i="9"/>
  <c r="N186" i="9"/>
  <c r="M186" i="9"/>
  <c r="M184" i="9" s="1"/>
  <c r="L186" i="9"/>
  <c r="L184" i="9" s="1"/>
  <c r="P185" i="9"/>
  <c r="O185" i="9"/>
  <c r="P182" i="9"/>
  <c r="N182" i="9"/>
  <c r="M182" i="9"/>
  <c r="L182" i="9"/>
  <c r="O182" i="9" s="1"/>
  <c r="J177" i="9"/>
  <c r="J164" i="9" s="1"/>
  <c r="I176" i="9"/>
  <c r="K176" i="9" s="1"/>
  <c r="J174" i="9"/>
  <c r="N173" i="9"/>
  <c r="N171" i="9" s="1"/>
  <c r="M173" i="9"/>
  <c r="M171" i="9" s="1"/>
  <c r="P171" i="9" s="1"/>
  <c r="L173" i="9"/>
  <c r="O173" i="9" s="1"/>
  <c r="P172" i="9"/>
  <c r="O172" i="9"/>
  <c r="N170" i="9"/>
  <c r="M170" i="9"/>
  <c r="L170" i="9"/>
  <c r="L168" i="9" s="1"/>
  <c r="P169" i="9"/>
  <c r="O169" i="9"/>
  <c r="N166" i="9"/>
  <c r="M166" i="9"/>
  <c r="P166" i="9" s="1"/>
  <c r="L166" i="9"/>
  <c r="I159" i="9"/>
  <c r="N157" i="9"/>
  <c r="N155" i="9" s="1"/>
  <c r="M157" i="9"/>
  <c r="L157" i="9"/>
  <c r="L155" i="9" s="1"/>
  <c r="O155" i="9" s="1"/>
  <c r="P156" i="9"/>
  <c r="O156" i="9"/>
  <c r="N154" i="9"/>
  <c r="M154" i="9"/>
  <c r="P154" i="9" s="1"/>
  <c r="L154" i="9"/>
  <c r="P153" i="9"/>
  <c r="O153" i="9"/>
  <c r="P150" i="9"/>
  <c r="N150" i="9"/>
  <c r="M150" i="9"/>
  <c r="L150" i="9"/>
  <c r="J148" i="9"/>
  <c r="I146" i="9"/>
  <c r="I130" i="9" s="1"/>
  <c r="K130" i="9" s="1"/>
  <c r="I145" i="9"/>
  <c r="I144" i="9"/>
  <c r="K144" i="9" s="1"/>
  <c r="N140" i="9"/>
  <c r="N138" i="9" s="1"/>
  <c r="M140" i="9"/>
  <c r="P140" i="9" s="1"/>
  <c r="L140" i="9"/>
  <c r="L138" i="9" s="1"/>
  <c r="O138" i="9" s="1"/>
  <c r="P139" i="9"/>
  <c r="O139" i="9"/>
  <c r="N137" i="9"/>
  <c r="N135" i="9" s="1"/>
  <c r="M137" i="9"/>
  <c r="L137" i="9"/>
  <c r="L135" i="9" s="1"/>
  <c r="O135" i="9" s="1"/>
  <c r="P136" i="9"/>
  <c r="O136" i="9"/>
  <c r="O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I116" i="9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K99" i="9" s="1"/>
  <c r="J98" i="9"/>
  <c r="I98" i="9"/>
  <c r="K98" i="9" s="1"/>
  <c r="N96" i="9"/>
  <c r="N94" i="9" s="1"/>
  <c r="M96" i="9"/>
  <c r="M94" i="9" s="1"/>
  <c r="P94" i="9" s="1"/>
  <c r="L96" i="9"/>
  <c r="L94" i="9" s="1"/>
  <c r="O94" i="9" s="1"/>
  <c r="P95" i="9"/>
  <c r="O95" i="9"/>
  <c r="N93" i="9"/>
  <c r="M93" i="9"/>
  <c r="M91" i="9" s="1"/>
  <c r="L93" i="9"/>
  <c r="L91" i="9" s="1"/>
  <c r="P92" i="9"/>
  <c r="O92" i="9"/>
  <c r="N89" i="9"/>
  <c r="M89" i="9"/>
  <c r="P89" i="9" s="1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J64" i="9" s="1"/>
  <c r="N74" i="9"/>
  <c r="N72" i="9" s="1"/>
  <c r="M74" i="9"/>
  <c r="P74" i="9" s="1"/>
  <c r="L74" i="9"/>
  <c r="L72" i="9" s="1"/>
  <c r="O72" i="9" s="1"/>
  <c r="P73" i="9"/>
  <c r="O73" i="9"/>
  <c r="N71" i="9"/>
  <c r="M71" i="9"/>
  <c r="L71" i="9"/>
  <c r="L69" i="9" s="1"/>
  <c r="O69" i="9" s="1"/>
  <c r="P70" i="9"/>
  <c r="O70" i="9"/>
  <c r="N67" i="9"/>
  <c r="M67" i="9"/>
  <c r="P67" i="9" s="1"/>
  <c r="L67" i="9"/>
  <c r="O67" i="9" s="1"/>
  <c r="N61" i="9"/>
  <c r="N59" i="9" s="1"/>
  <c r="M61" i="9"/>
  <c r="L61" i="9"/>
  <c r="O61" i="9" s="1"/>
  <c r="P60" i="9"/>
  <c r="O60" i="9"/>
  <c r="N58" i="9"/>
  <c r="N56" i="9" s="1"/>
  <c r="M58" i="9"/>
  <c r="L58" i="9"/>
  <c r="P57" i="9"/>
  <c r="O57" i="9"/>
  <c r="P54" i="9"/>
  <c r="N54" i="9"/>
  <c r="M54" i="9"/>
  <c r="L54" i="9"/>
  <c r="N49" i="9"/>
  <c r="N47" i="9" s="1"/>
  <c r="M49" i="9"/>
  <c r="L49" i="9"/>
  <c r="L47" i="9" s="1"/>
  <c r="O47" i="9" s="1"/>
  <c r="P48" i="9"/>
  <c r="O48" i="9"/>
  <c r="N46" i="9"/>
  <c r="M46" i="9"/>
  <c r="M44" i="9" s="1"/>
  <c r="L46" i="9"/>
  <c r="P45" i="9"/>
  <c r="O45" i="9"/>
  <c r="O42" i="9"/>
  <c r="N42" i="9"/>
  <c r="M42" i="9"/>
  <c r="P42" i="9" s="1"/>
  <c r="L42" i="9"/>
  <c r="P36" i="9"/>
  <c r="N36" i="9"/>
  <c r="M36" i="9"/>
  <c r="P35" i="9"/>
  <c r="O35" i="9"/>
  <c r="N35" i="9"/>
  <c r="N29" i="9" s="1"/>
  <c r="M35" i="9"/>
  <c r="L35" i="9"/>
  <c r="P34" i="9"/>
  <c r="N34" i="9"/>
  <c r="M34" i="9"/>
  <c r="P32" i="9"/>
  <c r="N32" i="9"/>
  <c r="M32" i="9"/>
  <c r="L32" i="9"/>
  <c r="M29" i="9"/>
  <c r="P29" i="9" s="1"/>
  <c r="N25" i="9"/>
  <c r="M25" i="9"/>
  <c r="M15" i="9" s="1"/>
  <c r="L25" i="9"/>
  <c r="O22" i="9"/>
  <c r="N22" i="9"/>
  <c r="M22" i="9"/>
  <c r="P22" i="9" s="1"/>
  <c r="L22" i="9"/>
  <c r="M19" i="9"/>
  <c r="L19" i="9"/>
  <c r="O19" i="9" s="1"/>
  <c r="N15" i="9"/>
  <c r="N12" i="9"/>
  <c r="M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O808" i="8"/>
  <c r="N808" i="8"/>
  <c r="M808" i="8"/>
  <c r="L808" i="8"/>
  <c r="O807" i="8"/>
  <c r="M807" i="8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8" i="8" s="1"/>
  <c r="N786" i="8" s="1"/>
  <c r="L791" i="8"/>
  <c r="L789" i="8" s="1"/>
  <c r="O789" i="8" s="1"/>
  <c r="P790" i="8"/>
  <c r="O790" i="8"/>
  <c r="P789" i="8"/>
  <c r="M789" i="8"/>
  <c r="M788" i="8"/>
  <c r="N787" i="8"/>
  <c r="M787" i="8"/>
  <c r="P787" i="8" s="1"/>
  <c r="L787" i="8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4" i="8"/>
  <c r="N690" i="8" s="1"/>
  <c r="L690" i="8"/>
  <c r="P686" i="8"/>
  <c r="N686" i="8"/>
  <c r="M686" i="8"/>
  <c r="L686" i="8"/>
  <c r="O686" i="8" s="1"/>
  <c r="J679" i="8"/>
  <c r="J678" i="8"/>
  <c r="I678" i="8"/>
  <c r="K678" i="8" s="1"/>
  <c r="J675" i="8"/>
  <c r="I671" i="8"/>
  <c r="K671" i="8" s="1"/>
  <c r="I670" i="8"/>
  <c r="K670" i="8" s="1"/>
  <c r="J669" i="8"/>
  <c r="J654" i="8" s="1"/>
  <c r="I669" i="8"/>
  <c r="P667" i="8"/>
  <c r="O667" i="8"/>
  <c r="P666" i="8"/>
  <c r="O666" i="8"/>
  <c r="P665" i="8"/>
  <c r="N665" i="8"/>
  <c r="M665" i="8"/>
  <c r="L665" i="8"/>
  <c r="O665" i="8" s="1"/>
  <c r="N660" i="8"/>
  <c r="L660" i="8"/>
  <c r="P659" i="8"/>
  <c r="O659" i="8"/>
  <c r="N658" i="8"/>
  <c r="N657" i="8"/>
  <c r="P656" i="8"/>
  <c r="N656" i="8"/>
  <c r="N655" i="8" s="1"/>
  <c r="M656" i="8"/>
  <c r="L656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N639" i="8"/>
  <c r="M639" i="8"/>
  <c r="P639" i="8" s="1"/>
  <c r="P634" i="8"/>
  <c r="N634" i="8"/>
  <c r="L634" i="8"/>
  <c r="O634" i="8" s="1"/>
  <c r="P633" i="8"/>
  <c r="O633" i="8"/>
  <c r="N632" i="8"/>
  <c r="M632" i="8"/>
  <c r="P632" i="8" s="1"/>
  <c r="N631" i="8"/>
  <c r="M631" i="8"/>
  <c r="P631" i="8" s="1"/>
  <c r="P630" i="8"/>
  <c r="N630" i="8"/>
  <c r="N629" i="8" s="1"/>
  <c r="M630" i="8"/>
  <c r="L630" i="8"/>
  <c r="O630" i="8" s="1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5" i="8"/>
  <c r="J594" i="8"/>
  <c r="I594" i="8"/>
  <c r="K594" i="8" s="1"/>
  <c r="I593" i="8"/>
  <c r="I592" i="8" s="1"/>
  <c r="K592" i="8" s="1"/>
  <c r="J592" i="8"/>
  <c r="J583" i="8"/>
  <c r="J582" i="8"/>
  <c r="J577" i="8"/>
  <c r="I577" i="8"/>
  <c r="K577" i="8" s="1"/>
  <c r="J576" i="8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L555" i="8" s="1"/>
  <c r="O555" i="8" s="1"/>
  <c r="P556" i="8"/>
  <c r="O556" i="8"/>
  <c r="P555" i="8"/>
  <c r="N555" i="8"/>
  <c r="N545" i="8" s="1"/>
  <c r="M555" i="8"/>
  <c r="N553" i="8"/>
  <c r="N549" i="8"/>
  <c r="L549" i="8"/>
  <c r="M549" i="8" s="1"/>
  <c r="P548" i="8"/>
  <c r="O548" i="8"/>
  <c r="O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N525" i="8"/>
  <c r="M525" i="8"/>
  <c r="P525" i="8" s="1"/>
  <c r="N524" i="8"/>
  <c r="M524" i="8"/>
  <c r="P524" i="8" s="1"/>
  <c r="L524" i="8"/>
  <c r="O524" i="8" s="1"/>
  <c r="M523" i="8"/>
  <c r="P523" i="8" s="1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N504" i="8" s="1"/>
  <c r="P506" i="8"/>
  <c r="O506" i="8"/>
  <c r="M505" i="8"/>
  <c r="P505" i="8" s="1"/>
  <c r="L505" i="8"/>
  <c r="O505" i="8" s="1"/>
  <c r="P504" i="8"/>
  <c r="M504" i="8"/>
  <c r="M502" i="8" s="1"/>
  <c r="P502" i="8" s="1"/>
  <c r="L504" i="8"/>
  <c r="O504" i="8" s="1"/>
  <c r="P503" i="8"/>
  <c r="O503" i="8"/>
  <c r="N503" i="8"/>
  <c r="M503" i="8"/>
  <c r="L503" i="8"/>
  <c r="L502" i="8" s="1"/>
  <c r="O502" i="8" s="1"/>
  <c r="N502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N477" i="8"/>
  <c r="M477" i="8"/>
  <c r="P477" i="8" s="1"/>
  <c r="P472" i="8"/>
  <c r="N472" i="8"/>
  <c r="N469" i="8" s="1"/>
  <c r="L472" i="8"/>
  <c r="P471" i="8"/>
  <c r="O471" i="8"/>
  <c r="M470" i="8"/>
  <c r="P470" i="8" s="1"/>
  <c r="M469" i="8"/>
  <c r="M467" i="8" s="1"/>
  <c r="P467" i="8" s="1"/>
  <c r="P468" i="8"/>
  <c r="O468" i="8"/>
  <c r="N468" i="8"/>
  <c r="M468" i="8"/>
  <c r="L468" i="8"/>
  <c r="N467" i="8"/>
  <c r="J466" i="8"/>
  <c r="I466" i="8"/>
  <c r="K466" i="8" s="1"/>
  <c r="J465" i="8"/>
  <c r="I465" i="8"/>
  <c r="K465" i="8" s="1"/>
  <c r="I464" i="8"/>
  <c r="I463" i="8"/>
  <c r="I462" i="8"/>
  <c r="I460" i="8"/>
  <c r="K460" i="8" s="1"/>
  <c r="K458" i="8"/>
  <c r="P456" i="8"/>
  <c r="L456" i="8"/>
  <c r="P455" i="8"/>
  <c r="O455" i="8"/>
  <c r="N454" i="8"/>
  <c r="M454" i="8"/>
  <c r="P454" i="8" s="1"/>
  <c r="N449" i="8"/>
  <c r="N447" i="8" s="1"/>
  <c r="L449" i="8"/>
  <c r="O449" i="8" s="1"/>
  <c r="P448" i="8"/>
  <c r="O448" i="8"/>
  <c r="N446" i="8"/>
  <c r="N445" i="8"/>
  <c r="N444" i="8" s="1"/>
  <c r="M445" i="8"/>
  <c r="P445" i="8" s="1"/>
  <c r="L445" i="8"/>
  <c r="O445" i="8" s="1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I433" i="8" s="1"/>
  <c r="J434" i="8"/>
  <c r="P431" i="8"/>
  <c r="L431" i="8"/>
  <c r="L429" i="8" s="1"/>
  <c r="O429" i="8" s="1"/>
  <c r="P430" i="8"/>
  <c r="O430" i="8"/>
  <c r="P429" i="8"/>
  <c r="N429" i="8"/>
  <c r="M429" i="8"/>
  <c r="N424" i="8"/>
  <c r="L424" i="8"/>
  <c r="P423" i="8"/>
  <c r="O423" i="8"/>
  <c r="N422" i="8"/>
  <c r="N421" i="8"/>
  <c r="N420" i="8"/>
  <c r="N419" i="8" s="1"/>
  <c r="M420" i="8"/>
  <c r="P420" i="8" s="1"/>
  <c r="L420" i="8"/>
  <c r="J418" i="8"/>
  <c r="K413" i="8"/>
  <c r="K412" i="8"/>
  <c r="N410" i="8"/>
  <c r="N408" i="8" s="1"/>
  <c r="M410" i="8"/>
  <c r="M408" i="8" s="1"/>
  <c r="P408" i="8" s="1"/>
  <c r="L410" i="8"/>
  <c r="O410" i="8" s="1"/>
  <c r="P409" i="8"/>
  <c r="O409" i="8"/>
  <c r="N407" i="8"/>
  <c r="M407" i="8"/>
  <c r="M405" i="8" s="1"/>
  <c r="P405" i="8" s="1"/>
  <c r="L407" i="8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N392" i="8" s="1"/>
  <c r="M394" i="8"/>
  <c r="M392" i="8" s="1"/>
  <c r="P392" i="8" s="1"/>
  <c r="L394" i="8"/>
  <c r="L392" i="8" s="1"/>
  <c r="O392" i="8" s="1"/>
  <c r="P393" i="8"/>
  <c r="O393" i="8"/>
  <c r="O390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L353" i="8"/>
  <c r="L351" i="8" s="1"/>
  <c r="P352" i="8"/>
  <c r="O352" i="8"/>
  <c r="N350" i="8"/>
  <c r="N348" i="8" s="1"/>
  <c r="M350" i="8"/>
  <c r="L350" i="8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M333" i="8"/>
  <c r="L333" i="8"/>
  <c r="L331" i="8" s="1"/>
  <c r="P332" i="8"/>
  <c r="O332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L318" i="8" s="1"/>
  <c r="O318" i="8" s="1"/>
  <c r="P319" i="8"/>
  <c r="O319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O306" i="8" s="1"/>
  <c r="P305" i="8"/>
  <c r="O305" i="8"/>
  <c r="N303" i="8"/>
  <c r="N301" i="8" s="1"/>
  <c r="M303" i="8"/>
  <c r="L303" i="8"/>
  <c r="L301" i="8" s="1"/>
  <c r="P302" i="8"/>
  <c r="O302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I276" i="8" s="1"/>
  <c r="K276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L282" i="8"/>
  <c r="L280" i="8" s="1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L266" i="8"/>
  <c r="P265" i="8"/>
  <c r="O265" i="8"/>
  <c r="O262" i="8"/>
  <c r="N262" i="8"/>
  <c r="M262" i="8"/>
  <c r="P262" i="8" s="1"/>
  <c r="L262" i="8"/>
  <c r="J260" i="8"/>
  <c r="K258" i="8"/>
  <c r="K257" i="8"/>
  <c r="I255" i="8"/>
  <c r="L253" i="8"/>
  <c r="L252" i="8"/>
  <c r="L251" i="8"/>
  <c r="L250" i="8"/>
  <c r="P249" i="8"/>
  <c r="N249" i="8"/>
  <c r="J248" i="8"/>
  <c r="J226" i="8" s="1"/>
  <c r="J180" i="8" s="1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M186" i="8"/>
  <c r="M184" i="8" s="1"/>
  <c r="L186" i="8"/>
  <c r="P185" i="8"/>
  <c r="O185" i="8"/>
  <c r="N182" i="8"/>
  <c r="M182" i="8"/>
  <c r="L182" i="8"/>
  <c r="O182" i="8" s="1"/>
  <c r="J177" i="8"/>
  <c r="I176" i="8"/>
  <c r="K176" i="8" s="1"/>
  <c r="J174" i="8"/>
  <c r="N173" i="8"/>
  <c r="N171" i="8" s="1"/>
  <c r="M173" i="8"/>
  <c r="P173" i="8" s="1"/>
  <c r="L173" i="8"/>
  <c r="P172" i="8"/>
  <c r="O172" i="8"/>
  <c r="N170" i="8"/>
  <c r="N168" i="8" s="1"/>
  <c r="M170" i="8"/>
  <c r="M168" i="8" s="1"/>
  <c r="P168" i="8" s="1"/>
  <c r="L170" i="8"/>
  <c r="L168" i="8" s="1"/>
  <c r="O168" i="8" s="1"/>
  <c r="P169" i="8"/>
  <c r="O169" i="8"/>
  <c r="P166" i="8"/>
  <c r="N166" i="8"/>
  <c r="M166" i="8"/>
  <c r="L166" i="8"/>
  <c r="O166" i="8" s="1"/>
  <c r="J164" i="8"/>
  <c r="I159" i="8"/>
  <c r="N157" i="8"/>
  <c r="N155" i="8" s="1"/>
  <c r="M157" i="8"/>
  <c r="L157" i="8"/>
  <c r="P156" i="8"/>
  <c r="O156" i="8"/>
  <c r="N154" i="8"/>
  <c r="N152" i="8" s="1"/>
  <c r="M154" i="8"/>
  <c r="M152" i="8" s="1"/>
  <c r="P152" i="8" s="1"/>
  <c r="L154" i="8"/>
  <c r="P153" i="8"/>
  <c r="O153" i="8"/>
  <c r="P150" i="8"/>
  <c r="N150" i="8"/>
  <c r="M150" i="8"/>
  <c r="L150" i="8"/>
  <c r="O150" i="8" s="1"/>
  <c r="J148" i="8"/>
  <c r="I146" i="8"/>
  <c r="K146" i="8" s="1"/>
  <c r="I145" i="8"/>
  <c r="I143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L135" i="8" s="1"/>
  <c r="O135" i="8" s="1"/>
  <c r="P136" i="8"/>
  <c r="O136" i="8"/>
  <c r="P133" i="8"/>
  <c r="N133" i="8"/>
  <c r="M133" i="8"/>
  <c r="L133" i="8"/>
  <c r="O133" i="8" s="1"/>
  <c r="J130" i="8"/>
  <c r="N127" i="8"/>
  <c r="N125" i="8" s="1"/>
  <c r="M127" i="8"/>
  <c r="L127" i="8"/>
  <c r="P126" i="8"/>
  <c r="O126" i="8"/>
  <c r="N124" i="8"/>
  <c r="M124" i="8"/>
  <c r="L124" i="8"/>
  <c r="O124" i="8" s="1"/>
  <c r="P123" i="8"/>
  <c r="O123" i="8"/>
  <c r="P120" i="8"/>
  <c r="O120" i="8"/>
  <c r="N120" i="8"/>
  <c r="M120" i="8"/>
  <c r="L120" i="8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J98" i="8"/>
  <c r="I98" i="8"/>
  <c r="K98" i="8" s="1"/>
  <c r="N96" i="8"/>
  <c r="N94" i="8" s="1"/>
  <c r="M96" i="8"/>
  <c r="L96" i="8"/>
  <c r="O96" i="8" s="1"/>
  <c r="P95" i="8"/>
  <c r="O95" i="8"/>
  <c r="N93" i="8"/>
  <c r="N91" i="8" s="1"/>
  <c r="M93" i="8"/>
  <c r="L93" i="8"/>
  <c r="P92" i="8"/>
  <c r="O92" i="8"/>
  <c r="N89" i="8"/>
  <c r="M89" i="8"/>
  <c r="L89" i="8"/>
  <c r="O89" i="8" s="1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J77" i="8"/>
  <c r="J76" i="8"/>
  <c r="N74" i="8"/>
  <c r="N72" i="8" s="1"/>
  <c r="M74" i="8"/>
  <c r="P74" i="8" s="1"/>
  <c r="L74" i="8"/>
  <c r="O74" i="8" s="1"/>
  <c r="P73" i="8"/>
  <c r="O73" i="8"/>
  <c r="N71" i="8"/>
  <c r="N69" i="8" s="1"/>
  <c r="M71" i="8"/>
  <c r="P71" i="8" s="1"/>
  <c r="L71" i="8"/>
  <c r="O71" i="8" s="1"/>
  <c r="P70" i="8"/>
  <c r="O70" i="8"/>
  <c r="P67" i="8"/>
  <c r="N67" i="8"/>
  <c r="M67" i="8"/>
  <c r="L67" i="8"/>
  <c r="J65" i="8"/>
  <c r="J64" i="8"/>
  <c r="N61" i="8"/>
  <c r="N59" i="8" s="1"/>
  <c r="M61" i="8"/>
  <c r="M59" i="8" s="1"/>
  <c r="P59" i="8" s="1"/>
  <c r="L61" i="8"/>
  <c r="P60" i="8"/>
  <c r="O60" i="8"/>
  <c r="N58" i="8"/>
  <c r="N56" i="8" s="1"/>
  <c r="M58" i="8"/>
  <c r="M56" i="8" s="1"/>
  <c r="L58" i="8"/>
  <c r="L56" i="8" s="1"/>
  <c r="P57" i="8"/>
  <c r="O57" i="8"/>
  <c r="O54" i="8"/>
  <c r="N54" i="8"/>
  <c r="M54" i="8"/>
  <c r="P54" i="8" s="1"/>
  <c r="L54" i="8"/>
  <c r="N49" i="8"/>
  <c r="N47" i="8" s="1"/>
  <c r="M49" i="8"/>
  <c r="P49" i="8" s="1"/>
  <c r="L49" i="8"/>
  <c r="O49" i="8" s="1"/>
  <c r="P48" i="8"/>
  <c r="O48" i="8"/>
  <c r="N46" i="8"/>
  <c r="M46" i="8"/>
  <c r="M44" i="8" s="1"/>
  <c r="L46" i="8"/>
  <c r="L44" i="8" s="1"/>
  <c r="P45" i="8"/>
  <c r="O45" i="8"/>
  <c r="P42" i="8"/>
  <c r="N42" i="8"/>
  <c r="M42" i="8"/>
  <c r="L42" i="8"/>
  <c r="N36" i="8"/>
  <c r="M36" i="8"/>
  <c r="P36" i="8" s="1"/>
  <c r="N35" i="8"/>
  <c r="M35" i="8"/>
  <c r="P35" i="8" s="1"/>
  <c r="L35" i="8"/>
  <c r="O35" i="8" s="1"/>
  <c r="N34" i="8"/>
  <c r="O32" i="8"/>
  <c r="N32" i="8"/>
  <c r="M32" i="8"/>
  <c r="M29" i="8" s="1"/>
  <c r="L32" i="8"/>
  <c r="N29" i="8"/>
  <c r="P25" i="8"/>
  <c r="O25" i="8"/>
  <c r="N25" i="8"/>
  <c r="M25" i="8"/>
  <c r="L25" i="8"/>
  <c r="P22" i="8"/>
  <c r="N22" i="8"/>
  <c r="M22" i="8"/>
  <c r="L22" i="8"/>
  <c r="O22" i="8" s="1"/>
  <c r="N15" i="8"/>
  <c r="L15" i="8"/>
  <c r="O15" i="8" s="1"/>
  <c r="L12" i="8"/>
  <c r="L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P809" i="7"/>
  <c r="O809" i="7"/>
  <c r="O808" i="7"/>
  <c r="N808" i="7"/>
  <c r="M808" i="7"/>
  <c r="P808" i="7" s="1"/>
  <c r="L808" i="7"/>
  <c r="M807" i="7"/>
  <c r="L807" i="7"/>
  <c r="O807" i="7" s="1"/>
  <c r="N806" i="7"/>
  <c r="N805" i="7" s="1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33" i="7" s="1"/>
  <c r="L791" i="7"/>
  <c r="P790" i="7"/>
  <c r="O790" i="7"/>
  <c r="M789" i="7"/>
  <c r="P789" i="7" s="1"/>
  <c r="M788" i="7"/>
  <c r="P787" i="7"/>
  <c r="N787" i="7"/>
  <c r="M787" i="7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O739" i="7"/>
  <c r="N739" i="7"/>
  <c r="N737" i="7" s="1"/>
  <c r="M739" i="7"/>
  <c r="P739" i="7" s="1"/>
  <c r="L739" i="7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L688" i="7" s="1"/>
  <c r="O688" i="7" s="1"/>
  <c r="N688" i="7"/>
  <c r="M688" i="7"/>
  <c r="P688" i="7" s="1"/>
  <c r="N687" i="7"/>
  <c r="M687" i="7"/>
  <c r="N686" i="7"/>
  <c r="N685" i="7" s="1"/>
  <c r="M686" i="7"/>
  <c r="P686" i="7" s="1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2" i="7" s="1"/>
  <c r="P667" i="7"/>
  <c r="O667" i="7"/>
  <c r="P666" i="7"/>
  <c r="O666" i="7"/>
  <c r="N665" i="7"/>
  <c r="M665" i="7"/>
  <c r="P665" i="7" s="1"/>
  <c r="L665" i="7"/>
  <c r="O665" i="7" s="1"/>
  <c r="P660" i="7"/>
  <c r="N660" i="7"/>
  <c r="N657" i="7" s="1"/>
  <c r="L660" i="7"/>
  <c r="O660" i="7" s="1"/>
  <c r="P659" i="7"/>
  <c r="O659" i="7"/>
  <c r="P658" i="7"/>
  <c r="N658" i="7"/>
  <c r="M658" i="7"/>
  <c r="P657" i="7"/>
  <c r="M657" i="7"/>
  <c r="P656" i="7"/>
  <c r="O656" i="7"/>
  <c r="N656" i="7"/>
  <c r="M656" i="7"/>
  <c r="L656" i="7"/>
  <c r="N655" i="7"/>
  <c r="M655" i="7"/>
  <c r="P655" i="7" s="1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N639" i="7"/>
  <c r="M639" i="7"/>
  <c r="P639" i="7" s="1"/>
  <c r="N638" i="7"/>
  <c r="N634" i="7"/>
  <c r="N632" i="7" s="1"/>
  <c r="L634" i="7"/>
  <c r="P633" i="7"/>
  <c r="O633" i="7"/>
  <c r="N631" i="7"/>
  <c r="N630" i="7"/>
  <c r="N629" i="7" s="1"/>
  <c r="M630" i="7"/>
  <c r="P630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K594" i="7" s="1"/>
  <c r="J593" i="7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N555" i="7"/>
  <c r="N545" i="7" s="1"/>
  <c r="M555" i="7"/>
  <c r="N553" i="7"/>
  <c r="N549" i="7"/>
  <c r="L549" i="7"/>
  <c r="L547" i="7" s="1"/>
  <c r="O547" i="7" s="1"/>
  <c r="P548" i="7"/>
  <c r="O548" i="7"/>
  <c r="N547" i="7"/>
  <c r="N546" i="7"/>
  <c r="L545" i="7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N523" i="7" s="1"/>
  <c r="L528" i="7"/>
  <c r="P527" i="7"/>
  <c r="O527" i="7"/>
  <c r="N526" i="7"/>
  <c r="M526" i="7"/>
  <c r="P526" i="7" s="1"/>
  <c r="P525" i="7"/>
  <c r="M525" i="7"/>
  <c r="P524" i="7"/>
  <c r="O524" i="7"/>
  <c r="N524" i="7"/>
  <c r="M524" i="7"/>
  <c r="M523" i="7" s="1"/>
  <c r="L524" i="7"/>
  <c r="P523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N505" i="7" s="1"/>
  <c r="P506" i="7"/>
  <c r="O506" i="7"/>
  <c r="P505" i="7"/>
  <c r="O505" i="7"/>
  <c r="M505" i="7"/>
  <c r="L505" i="7"/>
  <c r="P504" i="7"/>
  <c r="O504" i="7"/>
  <c r="N504" i="7"/>
  <c r="M504" i="7"/>
  <c r="L504" i="7"/>
  <c r="O503" i="7"/>
  <c r="N503" i="7"/>
  <c r="N502" i="7" s="1"/>
  <c r="M503" i="7"/>
  <c r="P503" i="7" s="1"/>
  <c r="L503" i="7"/>
  <c r="M502" i="7"/>
  <c r="P502" i="7" s="1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4" i="7"/>
  <c r="N472" i="7" s="1"/>
  <c r="L472" i="7"/>
  <c r="P471" i="7"/>
  <c r="O471" i="7"/>
  <c r="P468" i="7"/>
  <c r="O468" i="7"/>
  <c r="N468" i="7"/>
  <c r="M468" i="7"/>
  <c r="L468" i="7"/>
  <c r="J466" i="7"/>
  <c r="I466" i="7"/>
  <c r="J465" i="7"/>
  <c r="I465" i="7"/>
  <c r="K465" i="7" s="1"/>
  <c r="I464" i="7"/>
  <c r="I463" i="7"/>
  <c r="I462" i="7"/>
  <c r="I460" i="7"/>
  <c r="K460" i="7" s="1"/>
  <c r="K458" i="7"/>
  <c r="P456" i="7"/>
  <c r="L456" i="7"/>
  <c r="L454" i="7" s="1"/>
  <c r="O454" i="7" s="1"/>
  <c r="P455" i="7"/>
  <c r="O455" i="7"/>
  <c r="N454" i="7"/>
  <c r="M454" i="7"/>
  <c r="P454" i="7" s="1"/>
  <c r="P449" i="7"/>
  <c r="N449" i="7"/>
  <c r="N446" i="7" s="1"/>
  <c r="L449" i="7"/>
  <c r="O449" i="7" s="1"/>
  <c r="P448" i="7"/>
  <c r="O448" i="7"/>
  <c r="N447" i="7"/>
  <c r="M447" i="7"/>
  <c r="P447" i="7" s="1"/>
  <c r="M446" i="7"/>
  <c r="P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I438" i="7"/>
  <c r="K438" i="7" s="1"/>
  <c r="I437" i="7"/>
  <c r="K437" i="7" s="1"/>
  <c r="I435" i="7"/>
  <c r="I433" i="7" s="1"/>
  <c r="I417" i="7" s="1"/>
  <c r="J434" i="7"/>
  <c r="P431" i="7"/>
  <c r="L431" i="7"/>
  <c r="L429" i="7" s="1"/>
  <c r="O429" i="7" s="1"/>
  <c r="P430" i="7"/>
  <c r="O430" i="7"/>
  <c r="N429" i="7"/>
  <c r="M429" i="7"/>
  <c r="P429" i="7" s="1"/>
  <c r="N424" i="7"/>
  <c r="L424" i="7"/>
  <c r="M424" i="7" s="1"/>
  <c r="P423" i="7"/>
  <c r="O423" i="7"/>
  <c r="N422" i="7"/>
  <c r="N421" i="7"/>
  <c r="N419" i="7" s="1"/>
  <c r="N420" i="7"/>
  <c r="M420" i="7"/>
  <c r="L420" i="7"/>
  <c r="J418" i="7"/>
  <c r="K413" i="7"/>
  <c r="K412" i="7"/>
  <c r="N410" i="7"/>
  <c r="N408" i="7" s="1"/>
  <c r="M410" i="7"/>
  <c r="P410" i="7" s="1"/>
  <c r="L410" i="7"/>
  <c r="O410" i="7" s="1"/>
  <c r="P409" i="7"/>
  <c r="O409" i="7"/>
  <c r="N407" i="7"/>
  <c r="N405" i="7" s="1"/>
  <c r="M407" i="7"/>
  <c r="L407" i="7"/>
  <c r="O407" i="7" s="1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M397" i="7"/>
  <c r="P397" i="7" s="1"/>
  <c r="L397" i="7"/>
  <c r="P396" i="7"/>
  <c r="O396" i="7"/>
  <c r="N394" i="7"/>
  <c r="N392" i="7" s="1"/>
  <c r="M394" i="7"/>
  <c r="P394" i="7" s="1"/>
  <c r="L394" i="7"/>
  <c r="P393" i="7"/>
  <c r="O393" i="7"/>
  <c r="N390" i="7"/>
  <c r="M390" i="7"/>
  <c r="L390" i="7"/>
  <c r="O390" i="7" s="1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M350" i="7"/>
  <c r="M348" i="7" s="1"/>
  <c r="L350" i="7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L333" i="7"/>
  <c r="L331" i="7" s="1"/>
  <c r="P332" i="7"/>
  <c r="O332" i="7"/>
  <c r="N329" i="7"/>
  <c r="M329" i="7"/>
  <c r="L329" i="7"/>
  <c r="I327" i="7"/>
  <c r="I325" i="7"/>
  <c r="K325" i="7" s="1"/>
  <c r="N323" i="7"/>
  <c r="N321" i="7" s="1"/>
  <c r="M323" i="7"/>
  <c r="P323" i="7" s="1"/>
  <c r="L323" i="7"/>
  <c r="P322" i="7"/>
  <c r="O322" i="7"/>
  <c r="N320" i="7"/>
  <c r="N318" i="7" s="1"/>
  <c r="M320" i="7"/>
  <c r="L320" i="7"/>
  <c r="O320" i="7" s="1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M304" i="7" s="1"/>
  <c r="P304" i="7" s="1"/>
  <c r="L306" i="7"/>
  <c r="L304" i="7" s="1"/>
  <c r="O304" i="7" s="1"/>
  <c r="P305" i="7"/>
  <c r="O305" i="7"/>
  <c r="N303" i="7"/>
  <c r="N301" i="7" s="1"/>
  <c r="M303" i="7"/>
  <c r="L303" i="7"/>
  <c r="O303" i="7" s="1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N285" i="7"/>
  <c r="N283" i="7" s="1"/>
  <c r="M285" i="7"/>
  <c r="M283" i="7" s="1"/>
  <c r="P283" i="7" s="1"/>
  <c r="L285" i="7"/>
  <c r="O285" i="7" s="1"/>
  <c r="P284" i="7"/>
  <c r="O284" i="7"/>
  <c r="N282" i="7"/>
  <c r="M282" i="7"/>
  <c r="L282" i="7"/>
  <c r="P281" i="7"/>
  <c r="O281" i="7"/>
  <c r="O278" i="7"/>
  <c r="N278" i="7"/>
  <c r="M278" i="7"/>
  <c r="L278" i="7"/>
  <c r="J276" i="7"/>
  <c r="I271" i="7"/>
  <c r="K271" i="7" s="1"/>
  <c r="N269" i="7"/>
  <c r="N267" i="7" s="1"/>
  <c r="M269" i="7"/>
  <c r="M267" i="7" s="1"/>
  <c r="P267" i="7" s="1"/>
  <c r="L269" i="7"/>
  <c r="L267" i="7" s="1"/>
  <c r="O267" i="7" s="1"/>
  <c r="P268" i="7"/>
  <c r="O268" i="7"/>
  <c r="N266" i="7"/>
  <c r="M266" i="7"/>
  <c r="L266" i="7"/>
  <c r="L264" i="7" s="1"/>
  <c r="P265" i="7"/>
  <c r="O265" i="7"/>
  <c r="N262" i="7"/>
  <c r="M262" i="7"/>
  <c r="P262" i="7" s="1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I216" i="7" s="1"/>
  <c r="K216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O189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J177" i="7"/>
  <c r="J164" i="7" s="1"/>
  <c r="I176" i="7"/>
  <c r="K176" i="7" s="1"/>
  <c r="J174" i="7"/>
  <c r="N173" i="7"/>
  <c r="N171" i="7" s="1"/>
  <c r="M173" i="7"/>
  <c r="L173" i="7"/>
  <c r="O173" i="7" s="1"/>
  <c r="P172" i="7"/>
  <c r="O172" i="7"/>
  <c r="N170" i="7"/>
  <c r="M170" i="7"/>
  <c r="L170" i="7"/>
  <c r="L168" i="7" s="1"/>
  <c r="P169" i="7"/>
  <c r="O169" i="7"/>
  <c r="N166" i="7"/>
  <c r="M166" i="7"/>
  <c r="L166" i="7"/>
  <c r="O166" i="7" s="1"/>
  <c r="I159" i="7"/>
  <c r="N157" i="7"/>
  <c r="N155" i="7" s="1"/>
  <c r="M157" i="7"/>
  <c r="M155" i="7" s="1"/>
  <c r="P155" i="7" s="1"/>
  <c r="L157" i="7"/>
  <c r="L155" i="7" s="1"/>
  <c r="O155" i="7" s="1"/>
  <c r="P156" i="7"/>
  <c r="O156" i="7"/>
  <c r="N154" i="7"/>
  <c r="N152" i="7" s="1"/>
  <c r="M154" i="7"/>
  <c r="L154" i="7"/>
  <c r="P153" i="7"/>
  <c r="O153" i="7"/>
  <c r="N150" i="7"/>
  <c r="M150" i="7"/>
  <c r="P150" i="7" s="1"/>
  <c r="L150" i="7"/>
  <c r="J148" i="7"/>
  <c r="I146" i="7"/>
  <c r="I145" i="7"/>
  <c r="I144" i="7"/>
  <c r="K144" i="7" s="1"/>
  <c r="N140" i="7"/>
  <c r="N138" i="7" s="1"/>
  <c r="M140" i="7"/>
  <c r="L140" i="7"/>
  <c r="P139" i="7"/>
  <c r="O139" i="7"/>
  <c r="N137" i="7"/>
  <c r="M137" i="7"/>
  <c r="P137" i="7" s="1"/>
  <c r="L137" i="7"/>
  <c r="P136" i="7"/>
  <c r="O136" i="7"/>
  <c r="N133" i="7"/>
  <c r="M133" i="7"/>
  <c r="P133" i="7" s="1"/>
  <c r="L133" i="7"/>
  <c r="O133" i="7" s="1"/>
  <c r="J130" i="7"/>
  <c r="N127" i="7"/>
  <c r="M127" i="7"/>
  <c r="P127" i="7" s="1"/>
  <c r="L127" i="7"/>
  <c r="L125" i="7" s="1"/>
  <c r="O125" i="7" s="1"/>
  <c r="P126" i="7"/>
  <c r="O126" i="7"/>
  <c r="N124" i="7"/>
  <c r="N122" i="7" s="1"/>
  <c r="M124" i="7"/>
  <c r="P124" i="7" s="1"/>
  <c r="L124" i="7"/>
  <c r="L122" i="7" s="1"/>
  <c r="O122" i="7" s="1"/>
  <c r="P123" i="7"/>
  <c r="O123" i="7"/>
  <c r="N120" i="7"/>
  <c r="M120" i="7"/>
  <c r="P120" i="7" s="1"/>
  <c r="L120" i="7"/>
  <c r="O120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I98" i="7"/>
  <c r="K98" i="7" s="1"/>
  <c r="N96" i="7"/>
  <c r="N94" i="7" s="1"/>
  <c r="M96" i="7"/>
  <c r="L96" i="7"/>
  <c r="O96" i="7" s="1"/>
  <c r="P95" i="7"/>
  <c r="O95" i="7"/>
  <c r="N93" i="7"/>
  <c r="N91" i="7" s="1"/>
  <c r="M93" i="7"/>
  <c r="M91" i="7" s="1"/>
  <c r="L93" i="7"/>
  <c r="P92" i="7"/>
  <c r="O92" i="7"/>
  <c r="O89" i="7"/>
  <c r="N89" i="7"/>
  <c r="M89" i="7"/>
  <c r="P89" i="7" s="1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I79" i="7"/>
  <c r="I78" i="7"/>
  <c r="K78" i="7" s="1"/>
  <c r="J77" i="7"/>
  <c r="J76" i="7"/>
  <c r="J64" i="7" s="1"/>
  <c r="N74" i="7"/>
  <c r="N72" i="7" s="1"/>
  <c r="M74" i="7"/>
  <c r="P74" i="7" s="1"/>
  <c r="L74" i="7"/>
  <c r="L72" i="7" s="1"/>
  <c r="O72" i="7" s="1"/>
  <c r="P73" i="7"/>
  <c r="O73" i="7"/>
  <c r="N71" i="7"/>
  <c r="M71" i="7"/>
  <c r="P71" i="7" s="1"/>
  <c r="L71" i="7"/>
  <c r="L69" i="7" s="1"/>
  <c r="O69" i="7" s="1"/>
  <c r="P70" i="7"/>
  <c r="O70" i="7"/>
  <c r="P67" i="7"/>
  <c r="N67" i="7"/>
  <c r="M67" i="7"/>
  <c r="L67" i="7"/>
  <c r="J65" i="7"/>
  <c r="N61" i="7"/>
  <c r="M61" i="7"/>
  <c r="M59" i="7" s="1"/>
  <c r="L61" i="7"/>
  <c r="P60" i="7"/>
  <c r="O60" i="7"/>
  <c r="N58" i="7"/>
  <c r="N56" i="7" s="1"/>
  <c r="M58" i="7"/>
  <c r="M56" i="7" s="1"/>
  <c r="L58" i="7"/>
  <c r="P57" i="7"/>
  <c r="O57" i="7"/>
  <c r="O54" i="7"/>
  <c r="N54" i="7"/>
  <c r="M54" i="7"/>
  <c r="P54" i="7" s="1"/>
  <c r="L54" i="7"/>
  <c r="N49" i="7"/>
  <c r="N47" i="7" s="1"/>
  <c r="M49" i="7"/>
  <c r="P49" i="7" s="1"/>
  <c r="L49" i="7"/>
  <c r="O49" i="7" s="1"/>
  <c r="P48" i="7"/>
  <c r="O48" i="7"/>
  <c r="N46" i="7"/>
  <c r="N44" i="7" s="1"/>
  <c r="M46" i="7"/>
  <c r="M44" i="7" s="1"/>
  <c r="L46" i="7"/>
  <c r="L44" i="7" s="1"/>
  <c r="P45" i="7"/>
  <c r="O45" i="7"/>
  <c r="P42" i="7"/>
  <c r="N42" i="7"/>
  <c r="M42" i="7"/>
  <c r="L42" i="7"/>
  <c r="O42" i="7" s="1"/>
  <c r="N36" i="7"/>
  <c r="M36" i="7"/>
  <c r="P36" i="7" s="1"/>
  <c r="P35" i="7"/>
  <c r="N35" i="7"/>
  <c r="M35" i="7"/>
  <c r="L35" i="7"/>
  <c r="O35" i="7" s="1"/>
  <c r="N34" i="7"/>
  <c r="N32" i="7"/>
  <c r="M32" i="7"/>
  <c r="L32" i="7"/>
  <c r="L29" i="7" s="1"/>
  <c r="N29" i="7"/>
  <c r="M29" i="7"/>
  <c r="P29" i="7" s="1"/>
  <c r="O25" i="7"/>
  <c r="N25" i="7"/>
  <c r="M25" i="7"/>
  <c r="M15" i="7" s="1"/>
  <c r="L25" i="7"/>
  <c r="L19" i="7" s="1"/>
  <c r="P22" i="7"/>
  <c r="O22" i="7"/>
  <c r="N22" i="7"/>
  <c r="M22" i="7"/>
  <c r="M12" i="7" s="1"/>
  <c r="L22" i="7"/>
  <c r="P19" i="7"/>
  <c r="M19" i="7"/>
  <c r="N15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N815" i="6"/>
  <c r="M815" i="6"/>
  <c r="P815" i="6" s="1"/>
  <c r="L815" i="6"/>
  <c r="O815" i="6" s="1"/>
  <c r="P810" i="6"/>
  <c r="O810" i="6"/>
  <c r="N810" i="6"/>
  <c r="N807" i="6" s="1"/>
  <c r="P809" i="6"/>
  <c r="O809" i="6"/>
  <c r="P808" i="6"/>
  <c r="M808" i="6"/>
  <c r="L808" i="6"/>
  <c r="O808" i="6" s="1"/>
  <c r="P807" i="6"/>
  <c r="O807" i="6"/>
  <c r="M807" i="6"/>
  <c r="L807" i="6"/>
  <c r="L805" i="6" s="1"/>
  <c r="O805" i="6" s="1"/>
  <c r="P806" i="6"/>
  <c r="O806" i="6"/>
  <c r="N806" i="6"/>
  <c r="N805" i="6" s="1"/>
  <c r="M806" i="6"/>
  <c r="L806" i="6"/>
  <c r="M805" i="6"/>
  <c r="P805" i="6" s="1"/>
  <c r="K804" i="6"/>
  <c r="J804" i="6"/>
  <c r="K802" i="6"/>
  <c r="J801" i="6"/>
  <c r="J800" i="6"/>
  <c r="J785" i="6" s="1"/>
  <c r="I800" i="6"/>
  <c r="I785" i="6" s="1"/>
  <c r="K785" i="6" s="1"/>
  <c r="P798" i="6"/>
  <c r="O798" i="6"/>
  <c r="P797" i="6"/>
  <c r="O797" i="6"/>
  <c r="N796" i="6"/>
  <c r="M796" i="6"/>
  <c r="P796" i="6" s="1"/>
  <c r="L796" i="6"/>
  <c r="O796" i="6" s="1"/>
  <c r="P791" i="6"/>
  <c r="N791" i="6"/>
  <c r="N788" i="6" s="1"/>
  <c r="L791" i="6"/>
  <c r="O791" i="6" s="1"/>
  <c r="P790" i="6"/>
  <c r="O790" i="6"/>
  <c r="P789" i="6"/>
  <c r="N789" i="6"/>
  <c r="M789" i="6"/>
  <c r="P788" i="6"/>
  <c r="M788" i="6"/>
  <c r="P787" i="6"/>
  <c r="O787" i="6"/>
  <c r="N787" i="6"/>
  <c r="N786" i="6" s="1"/>
  <c r="M787" i="6"/>
  <c r="L787" i="6"/>
  <c r="M786" i="6"/>
  <c r="P786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M773" i="6"/>
  <c r="P773" i="6" s="1"/>
  <c r="L773" i="6"/>
  <c r="O773" i="6" s="1"/>
  <c r="P772" i="6"/>
  <c r="M772" i="6"/>
  <c r="M770" i="6" s="1"/>
  <c r="P770" i="6" s="1"/>
  <c r="L772" i="6"/>
  <c r="O772" i="6" s="1"/>
  <c r="P771" i="6"/>
  <c r="O771" i="6"/>
  <c r="N771" i="6"/>
  <c r="M771" i="6"/>
  <c r="L771" i="6"/>
  <c r="L770" i="6" s="1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N757" i="6" s="1"/>
  <c r="P758" i="6"/>
  <c r="O758" i="6"/>
  <c r="M757" i="6"/>
  <c r="P757" i="6" s="1"/>
  <c r="L757" i="6"/>
  <c r="O757" i="6" s="1"/>
  <c r="P756" i="6"/>
  <c r="M756" i="6"/>
  <c r="M754" i="6" s="1"/>
  <c r="P754" i="6" s="1"/>
  <c r="L756" i="6"/>
  <c r="O756" i="6" s="1"/>
  <c r="P755" i="6"/>
  <c r="O755" i="6"/>
  <c r="N755" i="6"/>
  <c r="M755" i="6"/>
  <c r="L755" i="6"/>
  <c r="L754" i="6" s="1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M740" i="6"/>
  <c r="P740" i="6" s="1"/>
  <c r="L740" i="6"/>
  <c r="O740" i="6" s="1"/>
  <c r="P739" i="6"/>
  <c r="M739" i="6"/>
  <c r="M737" i="6" s="1"/>
  <c r="P737" i="6" s="1"/>
  <c r="L739" i="6"/>
  <c r="O739" i="6" s="1"/>
  <c r="P738" i="6"/>
  <c r="O738" i="6"/>
  <c r="N738" i="6"/>
  <c r="M738" i="6"/>
  <c r="L738" i="6"/>
  <c r="L737" i="6" s="1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0" i="6"/>
  <c r="N688" i="6" s="1"/>
  <c r="L690" i="6"/>
  <c r="O690" i="6" s="1"/>
  <c r="P686" i="6"/>
  <c r="O686" i="6"/>
  <c r="N686" i="6"/>
  <c r="M686" i="6"/>
  <c r="L686" i="6"/>
  <c r="J679" i="6"/>
  <c r="J678" i="6"/>
  <c r="I678" i="6"/>
  <c r="K678" i="6" s="1"/>
  <c r="J675" i="6"/>
  <c r="I671" i="6"/>
  <c r="K671" i="6" s="1"/>
  <c r="I670" i="6"/>
  <c r="K670" i="6" s="1"/>
  <c r="J669" i="6"/>
  <c r="J654" i="6" s="1"/>
  <c r="I669" i="6"/>
  <c r="K673" i="6" s="1"/>
  <c r="P667" i="6"/>
  <c r="O667" i="6"/>
  <c r="P666" i="6"/>
  <c r="O666" i="6"/>
  <c r="P665" i="6"/>
  <c r="O665" i="6"/>
  <c r="N665" i="6"/>
  <c r="M665" i="6"/>
  <c r="L665" i="6"/>
  <c r="N660" i="6"/>
  <c r="L660" i="6"/>
  <c r="M660" i="6" s="1"/>
  <c r="P659" i="6"/>
  <c r="O659" i="6"/>
  <c r="N657" i="6"/>
  <c r="O656" i="6"/>
  <c r="N656" i="6"/>
  <c r="M656" i="6"/>
  <c r="P656" i="6" s="1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6" i="6"/>
  <c r="N634" i="6"/>
  <c r="N632" i="6" s="1"/>
  <c r="L634" i="6"/>
  <c r="O634" i="6" s="1"/>
  <c r="P633" i="6"/>
  <c r="O633" i="6"/>
  <c r="N631" i="6"/>
  <c r="N630" i="6"/>
  <c r="N629" i="6" s="1"/>
  <c r="M630" i="6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J593" i="6"/>
  <c r="J592" i="6" s="1"/>
  <c r="I593" i="6"/>
  <c r="K593" i="6" s="1"/>
  <c r="J583" i="6"/>
  <c r="J582" i="6"/>
  <c r="J576" i="6" s="1"/>
  <c r="J559" i="6" s="1"/>
  <c r="J543" i="6" s="1"/>
  <c r="J577" i="6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N555" i="6"/>
  <c r="N545" i="6" s="1"/>
  <c r="N544" i="6" s="1"/>
  <c r="M555" i="6"/>
  <c r="P555" i="6" s="1"/>
  <c r="N549" i="6"/>
  <c r="L549" i="6"/>
  <c r="P548" i="6"/>
  <c r="O548" i="6"/>
  <c r="N547" i="6"/>
  <c r="N546" i="6"/>
  <c r="O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K522" i="6" s="1"/>
  <c r="P535" i="6"/>
  <c r="L535" i="6"/>
  <c r="O535" i="6" s="1"/>
  <c r="P534" i="6"/>
  <c r="O534" i="6"/>
  <c r="P533" i="6"/>
  <c r="N533" i="6"/>
  <c r="M533" i="6"/>
  <c r="P528" i="6"/>
  <c r="N528" i="6"/>
  <c r="L528" i="6"/>
  <c r="L526" i="6" s="1"/>
  <c r="O526" i="6" s="1"/>
  <c r="P527" i="6"/>
  <c r="O527" i="6"/>
  <c r="P526" i="6"/>
  <c r="N526" i="6"/>
  <c r="M526" i="6"/>
  <c r="P525" i="6"/>
  <c r="N525" i="6"/>
  <c r="M525" i="6"/>
  <c r="O524" i="6"/>
  <c r="N524" i="6"/>
  <c r="M524" i="6"/>
  <c r="P524" i="6" s="1"/>
  <c r="L524" i="6"/>
  <c r="N523" i="6"/>
  <c r="M523" i="6"/>
  <c r="P523" i="6" s="1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4" i="6" s="1"/>
  <c r="P506" i="6"/>
  <c r="O506" i="6"/>
  <c r="O505" i="6"/>
  <c r="M505" i="6"/>
  <c r="P505" i="6" s="1"/>
  <c r="L505" i="6"/>
  <c r="M504" i="6"/>
  <c r="P504" i="6" s="1"/>
  <c r="L504" i="6"/>
  <c r="O504" i="6" s="1"/>
  <c r="N503" i="6"/>
  <c r="N502" i="6" s="1"/>
  <c r="M503" i="6"/>
  <c r="M502" i="6" s="1"/>
  <c r="P502" i="6" s="1"/>
  <c r="L503" i="6"/>
  <c r="O503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N472" i="6"/>
  <c r="L472" i="6"/>
  <c r="L470" i="6" s="1"/>
  <c r="P471" i="6"/>
  <c r="O471" i="6"/>
  <c r="N469" i="6"/>
  <c r="N468" i="6"/>
  <c r="N467" i="6" s="1"/>
  <c r="M468" i="6"/>
  <c r="L468" i="6"/>
  <c r="O468" i="6" s="1"/>
  <c r="J466" i="6"/>
  <c r="I466" i="6"/>
  <c r="K466" i="6" s="1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O456" i="6" s="1"/>
  <c r="P455" i="6"/>
  <c r="O455" i="6"/>
  <c r="P454" i="6"/>
  <c r="N454" i="6"/>
  <c r="M454" i="6"/>
  <c r="P449" i="6"/>
  <c r="N449" i="6"/>
  <c r="L449" i="6"/>
  <c r="O449" i="6" s="1"/>
  <c r="P448" i="6"/>
  <c r="O448" i="6"/>
  <c r="P447" i="6"/>
  <c r="N447" i="6"/>
  <c r="M447" i="6"/>
  <c r="P446" i="6"/>
  <c r="N446" i="6"/>
  <c r="M446" i="6"/>
  <c r="O445" i="6"/>
  <c r="N445" i="6"/>
  <c r="N444" i="6" s="1"/>
  <c r="M445" i="6"/>
  <c r="P445" i="6" s="1"/>
  <c r="L445" i="6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K435" i="6" s="1"/>
  <c r="J434" i="6"/>
  <c r="P431" i="6"/>
  <c r="L431" i="6"/>
  <c r="O431" i="6" s="1"/>
  <c r="P430" i="6"/>
  <c r="O430" i="6"/>
  <c r="P429" i="6"/>
  <c r="N429" i="6"/>
  <c r="M429" i="6"/>
  <c r="N424" i="6"/>
  <c r="N422" i="6" s="1"/>
  <c r="L424" i="6"/>
  <c r="M424" i="6" s="1"/>
  <c r="P424" i="6" s="1"/>
  <c r="P423" i="6"/>
  <c r="O423" i="6"/>
  <c r="N421" i="6"/>
  <c r="P420" i="6"/>
  <c r="O420" i="6"/>
  <c r="N420" i="6"/>
  <c r="N419" i="6" s="1"/>
  <c r="M420" i="6"/>
  <c r="L420" i="6"/>
  <c r="J418" i="6"/>
  <c r="K413" i="6"/>
  <c r="K412" i="6"/>
  <c r="N410" i="6"/>
  <c r="N408" i="6" s="1"/>
  <c r="M410" i="6"/>
  <c r="L410" i="6"/>
  <c r="L408" i="6" s="1"/>
  <c r="O408" i="6" s="1"/>
  <c r="P409" i="6"/>
  <c r="O409" i="6"/>
  <c r="N407" i="6"/>
  <c r="M407" i="6"/>
  <c r="L407" i="6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M397" i="6"/>
  <c r="P397" i="6" s="1"/>
  <c r="L397" i="6"/>
  <c r="O397" i="6" s="1"/>
  <c r="P396" i="6"/>
  <c r="O396" i="6"/>
  <c r="N394" i="6"/>
  <c r="N392" i="6" s="1"/>
  <c r="M394" i="6"/>
  <c r="M392" i="6" s="1"/>
  <c r="P392" i="6" s="1"/>
  <c r="L394" i="6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N348" i="6" s="1"/>
  <c r="M350" i="6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L334" i="6" s="1"/>
  <c r="O334" i="6" s="1"/>
  <c r="P335" i="6"/>
  <c r="O335" i="6"/>
  <c r="N333" i="6"/>
  <c r="N331" i="6" s="1"/>
  <c r="M333" i="6"/>
  <c r="L333" i="6"/>
  <c r="P332" i="6"/>
  <c r="O332" i="6"/>
  <c r="P329" i="6"/>
  <c r="O329" i="6"/>
  <c r="N329" i="6"/>
  <c r="M329" i="6"/>
  <c r="L329" i="6"/>
  <c r="I327" i="6"/>
  <c r="I325" i="6"/>
  <c r="K325" i="6" s="1"/>
  <c r="N323" i="6"/>
  <c r="N321" i="6" s="1"/>
  <c r="M323" i="6"/>
  <c r="L323" i="6"/>
  <c r="O323" i="6" s="1"/>
  <c r="P322" i="6"/>
  <c r="O322" i="6"/>
  <c r="N320" i="6"/>
  <c r="N318" i="6" s="1"/>
  <c r="M320" i="6"/>
  <c r="M318" i="6" s="1"/>
  <c r="P318" i="6" s="1"/>
  <c r="L320" i="6"/>
  <c r="P319" i="6"/>
  <c r="O319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O306" i="6" s="1"/>
  <c r="P305" i="6"/>
  <c r="O305" i="6"/>
  <c r="N303" i="6"/>
  <c r="M303" i="6"/>
  <c r="M301" i="6" s="1"/>
  <c r="L303" i="6"/>
  <c r="L301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M282" i="6"/>
  <c r="P282" i="6" s="1"/>
  <c r="L282" i="6"/>
  <c r="O282" i="6" s="1"/>
  <c r="P281" i="6"/>
  <c r="O281" i="6"/>
  <c r="P278" i="6"/>
  <c r="O278" i="6"/>
  <c r="N278" i="6"/>
  <c r="M278" i="6"/>
  <c r="L278" i="6"/>
  <c r="J276" i="6"/>
  <c r="I271" i="6"/>
  <c r="I260" i="6" s="1"/>
  <c r="K260" i="6" s="1"/>
  <c r="N269" i="6"/>
  <c r="N267" i="6" s="1"/>
  <c r="M269" i="6"/>
  <c r="P269" i="6" s="1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N262" i="6"/>
  <c r="M262" i="6"/>
  <c r="L262" i="6"/>
  <c r="O262" i="6" s="1"/>
  <c r="J260" i="6"/>
  <c r="K258" i="6"/>
  <c r="K257" i="6"/>
  <c r="I255" i="6"/>
  <c r="L253" i="6"/>
  <c r="L252" i="6"/>
  <c r="L251" i="6"/>
  <c r="L250" i="6"/>
  <c r="P249" i="6"/>
  <c r="N249" i="6"/>
  <c r="N227" i="6" s="1"/>
  <c r="J248" i="6"/>
  <c r="J226" i="6" s="1"/>
  <c r="J180" i="6" s="1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M187" i="6" s="1"/>
  <c r="P187" i="6" s="1"/>
  <c r="L189" i="6"/>
  <c r="O189" i="6" s="1"/>
  <c r="P188" i="6"/>
  <c r="O188" i="6"/>
  <c r="N186" i="6"/>
  <c r="N184" i="6" s="1"/>
  <c r="M186" i="6"/>
  <c r="L186" i="6"/>
  <c r="P185" i="6"/>
  <c r="O185" i="6"/>
  <c r="P182" i="6"/>
  <c r="O182" i="6"/>
  <c r="N182" i="6"/>
  <c r="M182" i="6"/>
  <c r="L182" i="6"/>
  <c r="J177" i="6"/>
  <c r="J164" i="6" s="1"/>
  <c r="I176" i="6"/>
  <c r="K176" i="6" s="1"/>
  <c r="J174" i="6"/>
  <c r="N173" i="6"/>
  <c r="N171" i="6" s="1"/>
  <c r="M173" i="6"/>
  <c r="M171" i="6" s="1"/>
  <c r="P171" i="6" s="1"/>
  <c r="L173" i="6"/>
  <c r="O173" i="6" s="1"/>
  <c r="P172" i="6"/>
  <c r="O172" i="6"/>
  <c r="N170" i="6"/>
  <c r="M170" i="6"/>
  <c r="L170" i="6"/>
  <c r="L168" i="6" s="1"/>
  <c r="P169" i="6"/>
  <c r="O169" i="6"/>
  <c r="P166" i="6"/>
  <c r="N166" i="6"/>
  <c r="M166" i="6"/>
  <c r="L166" i="6"/>
  <c r="O166" i="6" s="1"/>
  <c r="I159" i="6"/>
  <c r="K159" i="6" s="1"/>
  <c r="N157" i="6"/>
  <c r="M157" i="6"/>
  <c r="P157" i="6" s="1"/>
  <c r="L157" i="6"/>
  <c r="O157" i="6" s="1"/>
  <c r="P156" i="6"/>
  <c r="O156" i="6"/>
  <c r="N154" i="6"/>
  <c r="N152" i="6" s="1"/>
  <c r="M154" i="6"/>
  <c r="L154" i="6"/>
  <c r="L152" i="6" s="1"/>
  <c r="P153" i="6"/>
  <c r="O153" i="6"/>
  <c r="P150" i="6"/>
  <c r="N150" i="6"/>
  <c r="M150" i="6"/>
  <c r="L150" i="6"/>
  <c r="O150" i="6" s="1"/>
  <c r="J148" i="6"/>
  <c r="I146" i="6"/>
  <c r="K146" i="6" s="1"/>
  <c r="I145" i="6"/>
  <c r="K145" i="6" s="1"/>
  <c r="I144" i="6"/>
  <c r="K144" i="6" s="1"/>
  <c r="N140" i="6"/>
  <c r="N138" i="6" s="1"/>
  <c r="M140" i="6"/>
  <c r="M138" i="6" s="1"/>
  <c r="P138" i="6" s="1"/>
  <c r="L140" i="6"/>
  <c r="O140" i="6" s="1"/>
  <c r="P139" i="6"/>
  <c r="O139" i="6"/>
  <c r="N137" i="6"/>
  <c r="N135" i="6" s="1"/>
  <c r="M137" i="6"/>
  <c r="P137" i="6" s="1"/>
  <c r="L137" i="6"/>
  <c r="O137" i="6" s="1"/>
  <c r="P136" i="6"/>
  <c r="O136" i="6"/>
  <c r="O133" i="6"/>
  <c r="N133" i="6"/>
  <c r="M133" i="6"/>
  <c r="P133" i="6" s="1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P124" i="6" s="1"/>
  <c r="L124" i="6"/>
  <c r="O124" i="6" s="1"/>
  <c r="P123" i="6"/>
  <c r="O123" i="6"/>
  <c r="P120" i="6"/>
  <c r="N120" i="6"/>
  <c r="M120" i="6"/>
  <c r="L120" i="6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J99" i="6"/>
  <c r="I99" i="6"/>
  <c r="K99" i="6" s="1"/>
  <c r="J98" i="6"/>
  <c r="I98" i="6"/>
  <c r="I86" i="6" s="1"/>
  <c r="N96" i="6"/>
  <c r="N94" i="6" s="1"/>
  <c r="M96" i="6"/>
  <c r="P96" i="6" s="1"/>
  <c r="L96" i="6"/>
  <c r="O96" i="6" s="1"/>
  <c r="P95" i="6"/>
  <c r="O95" i="6"/>
  <c r="N93" i="6"/>
  <c r="M93" i="6"/>
  <c r="M91" i="6" s="1"/>
  <c r="L93" i="6"/>
  <c r="L91" i="6" s="1"/>
  <c r="P92" i="6"/>
  <c r="O92" i="6"/>
  <c r="P89" i="6"/>
  <c r="N89" i="6"/>
  <c r="M89" i="6"/>
  <c r="L89" i="6"/>
  <c r="O89" i="6" s="1"/>
  <c r="J87" i="6"/>
  <c r="J86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J77" i="6"/>
  <c r="J76" i="6"/>
  <c r="N74" i="6"/>
  <c r="N72" i="6" s="1"/>
  <c r="M74" i="6"/>
  <c r="P74" i="6" s="1"/>
  <c r="L74" i="6"/>
  <c r="O74" i="6" s="1"/>
  <c r="P73" i="6"/>
  <c r="O73" i="6"/>
  <c r="N71" i="6"/>
  <c r="N69" i="6" s="1"/>
  <c r="M71" i="6"/>
  <c r="M69" i="6" s="1"/>
  <c r="L71" i="6"/>
  <c r="P70" i="6"/>
  <c r="O70" i="6"/>
  <c r="O67" i="6"/>
  <c r="N67" i="6"/>
  <c r="M67" i="6"/>
  <c r="L67" i="6"/>
  <c r="J65" i="6"/>
  <c r="J64" i="6"/>
  <c r="N61" i="6"/>
  <c r="N59" i="6" s="1"/>
  <c r="M61" i="6"/>
  <c r="M59" i="6" s="1"/>
  <c r="L61" i="6"/>
  <c r="L59" i="6" s="1"/>
  <c r="P60" i="6"/>
  <c r="O60" i="6"/>
  <c r="N58" i="6"/>
  <c r="M58" i="6"/>
  <c r="M56" i="6" s="1"/>
  <c r="L58" i="6"/>
  <c r="P57" i="6"/>
  <c r="O57" i="6"/>
  <c r="N54" i="6"/>
  <c r="M54" i="6"/>
  <c r="P54" i="6" s="1"/>
  <c r="L54" i="6"/>
  <c r="O54" i="6" s="1"/>
  <c r="N49" i="6"/>
  <c r="M49" i="6"/>
  <c r="P49" i="6" s="1"/>
  <c r="L49" i="6"/>
  <c r="O49" i="6" s="1"/>
  <c r="P48" i="6"/>
  <c r="O48" i="6"/>
  <c r="N46" i="6"/>
  <c r="N44" i="6" s="1"/>
  <c r="M46" i="6"/>
  <c r="L46" i="6"/>
  <c r="P45" i="6"/>
  <c r="O45" i="6"/>
  <c r="P42" i="6"/>
  <c r="O42" i="6"/>
  <c r="N42" i="6"/>
  <c r="M42" i="6"/>
  <c r="L42" i="6"/>
  <c r="P36" i="6"/>
  <c r="N36" i="6"/>
  <c r="N34" i="6" s="1"/>
  <c r="M36" i="6"/>
  <c r="P35" i="6"/>
  <c r="O35" i="6"/>
  <c r="N35" i="6"/>
  <c r="M35" i="6"/>
  <c r="M34" i="6" s="1"/>
  <c r="L35" i="6"/>
  <c r="P34" i="6"/>
  <c r="N33" i="6"/>
  <c r="N32" i="6"/>
  <c r="N29" i="6" s="1"/>
  <c r="M32" i="6"/>
  <c r="L32" i="6"/>
  <c r="O32" i="6" s="1"/>
  <c r="M29" i="6"/>
  <c r="L29" i="6"/>
  <c r="O29" i="6" s="1"/>
  <c r="N25" i="6"/>
  <c r="M25" i="6"/>
  <c r="M15" i="6" s="1"/>
  <c r="L25" i="6"/>
  <c r="O25" i="6" s="1"/>
  <c r="P22" i="6"/>
  <c r="O22" i="6"/>
  <c r="N22" i="6"/>
  <c r="N19" i="6" s="1"/>
  <c r="M22" i="6"/>
  <c r="L22" i="6"/>
  <c r="M19" i="6"/>
  <c r="L19" i="6"/>
  <c r="O19" i="6" s="1"/>
  <c r="P15" i="6"/>
  <c r="O15" i="6"/>
  <c r="L15" i="6"/>
  <c r="M12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O815" i="5"/>
  <c r="N815" i="5"/>
  <c r="M815" i="5"/>
  <c r="P815" i="5" s="1"/>
  <c r="L815" i="5"/>
  <c r="P810" i="5"/>
  <c r="O810" i="5"/>
  <c r="N810" i="5"/>
  <c r="P809" i="5"/>
  <c r="O809" i="5"/>
  <c r="O808" i="5"/>
  <c r="M808" i="5"/>
  <c r="P808" i="5" s="1"/>
  <c r="L808" i="5"/>
  <c r="P807" i="5"/>
  <c r="M807" i="5"/>
  <c r="L807" i="5"/>
  <c r="O806" i="5"/>
  <c r="N806" i="5"/>
  <c r="M806" i="5"/>
  <c r="P806" i="5" s="1"/>
  <c r="L806" i="5"/>
  <c r="P805" i="5"/>
  <c r="M805" i="5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N796" i="5"/>
  <c r="M796" i="5"/>
  <c r="L796" i="5"/>
  <c r="O796" i="5" s="1"/>
  <c r="P791" i="5"/>
  <c r="N791" i="5"/>
  <c r="L791" i="5"/>
  <c r="P790" i="5"/>
  <c r="O790" i="5"/>
  <c r="N789" i="5"/>
  <c r="M789" i="5"/>
  <c r="P789" i="5" s="1"/>
  <c r="P788" i="5"/>
  <c r="N788" i="5"/>
  <c r="M788" i="5"/>
  <c r="O787" i="5"/>
  <c r="N787" i="5"/>
  <c r="N786" i="5" s="1"/>
  <c r="M787" i="5"/>
  <c r="P787" i="5" s="1"/>
  <c r="L787" i="5"/>
  <c r="P786" i="5"/>
  <c r="M786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2" i="5" s="1"/>
  <c r="N770" i="5" s="1"/>
  <c r="P774" i="5"/>
  <c r="O774" i="5"/>
  <c r="P773" i="5"/>
  <c r="N773" i="5"/>
  <c r="M773" i="5"/>
  <c r="L773" i="5"/>
  <c r="O773" i="5" s="1"/>
  <c r="O772" i="5"/>
  <c r="M772" i="5"/>
  <c r="L772" i="5"/>
  <c r="P771" i="5"/>
  <c r="N771" i="5"/>
  <c r="M771" i="5"/>
  <c r="L771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6" i="5" s="1"/>
  <c r="N754" i="5" s="1"/>
  <c r="P758" i="5"/>
  <c r="O758" i="5"/>
  <c r="P757" i="5"/>
  <c r="N757" i="5"/>
  <c r="M757" i="5"/>
  <c r="L757" i="5"/>
  <c r="O757" i="5" s="1"/>
  <c r="O756" i="5"/>
  <c r="M756" i="5"/>
  <c r="L756" i="5"/>
  <c r="P755" i="5"/>
  <c r="N755" i="5"/>
  <c r="M755" i="5"/>
  <c r="L755" i="5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39" i="5" s="1"/>
  <c r="N737" i="5" s="1"/>
  <c r="P741" i="5"/>
  <c r="O741" i="5"/>
  <c r="P740" i="5"/>
  <c r="N740" i="5"/>
  <c r="M740" i="5"/>
  <c r="L740" i="5"/>
  <c r="O740" i="5" s="1"/>
  <c r="O739" i="5"/>
  <c r="M739" i="5"/>
  <c r="L739" i="5"/>
  <c r="P738" i="5"/>
  <c r="N738" i="5"/>
  <c r="M738" i="5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N688" i="5" s="1"/>
  <c r="L690" i="5"/>
  <c r="L687" i="5" s="1"/>
  <c r="M688" i="5"/>
  <c r="P688" i="5" s="1"/>
  <c r="P687" i="5"/>
  <c r="N687" i="5"/>
  <c r="M687" i="5"/>
  <c r="O686" i="5"/>
  <c r="N686" i="5"/>
  <c r="N685" i="5" s="1"/>
  <c r="M686" i="5"/>
  <c r="P686" i="5" s="1"/>
  <c r="L686" i="5"/>
  <c r="P685" i="5"/>
  <c r="M685" i="5"/>
  <c r="J679" i="5"/>
  <c r="J678" i="5"/>
  <c r="I678" i="5"/>
  <c r="K678" i="5" s="1"/>
  <c r="J675" i="5"/>
  <c r="J669" i="5" s="1"/>
  <c r="J654" i="5" s="1"/>
  <c r="I671" i="5"/>
  <c r="K671" i="5" s="1"/>
  <c r="I670" i="5"/>
  <c r="K670" i="5" s="1"/>
  <c r="I669" i="5"/>
  <c r="P667" i="5"/>
  <c r="O667" i="5"/>
  <c r="P666" i="5"/>
  <c r="O666" i="5"/>
  <c r="O665" i="5"/>
  <c r="N665" i="5"/>
  <c r="M665" i="5"/>
  <c r="P665" i="5" s="1"/>
  <c r="L665" i="5"/>
  <c r="P660" i="5"/>
  <c r="N660" i="5"/>
  <c r="N657" i="5" s="1"/>
  <c r="L660" i="5"/>
  <c r="O660" i="5" s="1"/>
  <c r="P659" i="5"/>
  <c r="O659" i="5"/>
  <c r="P658" i="5"/>
  <c r="N658" i="5"/>
  <c r="M658" i="5"/>
  <c r="M657" i="5"/>
  <c r="P657" i="5" s="1"/>
  <c r="P656" i="5"/>
  <c r="N656" i="5"/>
  <c r="N655" i="5" s="1"/>
  <c r="M656" i="5"/>
  <c r="L656" i="5"/>
  <c r="M655" i="5"/>
  <c r="P655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8" i="5"/>
  <c r="N634" i="5" s="1"/>
  <c r="L634" i="5"/>
  <c r="L632" i="5" s="1"/>
  <c r="P633" i="5"/>
  <c r="O633" i="5"/>
  <c r="P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3" i="5" s="1"/>
  <c r="J592" i="5" s="1"/>
  <c r="J594" i="5"/>
  <c r="I594" i="5"/>
  <c r="K594" i="5" s="1"/>
  <c r="I593" i="5"/>
  <c r="J583" i="5"/>
  <c r="J577" i="5" s="1"/>
  <c r="J582" i="5"/>
  <c r="I577" i="5"/>
  <c r="K577" i="5" s="1"/>
  <c r="J576" i="5"/>
  <c r="J559" i="5" s="1"/>
  <c r="J543" i="5" s="1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P555" i="5"/>
  <c r="N555" i="5"/>
  <c r="M555" i="5"/>
  <c r="L555" i="5"/>
  <c r="O555" i="5" s="1"/>
  <c r="N553" i="5"/>
  <c r="N552" i="5"/>
  <c r="N549" i="5" s="1"/>
  <c r="L549" i="5"/>
  <c r="L547" i="5" s="1"/>
  <c r="P548" i="5"/>
  <c r="O548" i="5"/>
  <c r="N547" i="5"/>
  <c r="P545" i="5"/>
  <c r="N545" i="5"/>
  <c r="M545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P535" i="5"/>
  <c r="L535" i="5"/>
  <c r="P534" i="5"/>
  <c r="O534" i="5"/>
  <c r="N533" i="5"/>
  <c r="M533" i="5"/>
  <c r="P533" i="5" s="1"/>
  <c r="N532" i="5"/>
  <c r="N528" i="5" s="1"/>
  <c r="N525" i="5" s="1"/>
  <c r="L528" i="5"/>
  <c r="M528" i="5" s="1"/>
  <c r="P527" i="5"/>
  <c r="O527" i="5"/>
  <c r="N526" i="5"/>
  <c r="P524" i="5"/>
  <c r="N524" i="5"/>
  <c r="N523" i="5" s="1"/>
  <c r="M524" i="5"/>
  <c r="L524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O504" i="5"/>
  <c r="N504" i="5"/>
  <c r="M504" i="5"/>
  <c r="P504" i="5" s="1"/>
  <c r="L504" i="5"/>
  <c r="P503" i="5"/>
  <c r="N503" i="5"/>
  <c r="N502" i="5" s="1"/>
  <c r="M503" i="5"/>
  <c r="L503" i="5"/>
  <c r="O503" i="5" s="1"/>
  <c r="M502" i="5"/>
  <c r="P502" i="5" s="1"/>
  <c r="L502" i="5"/>
  <c r="O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4" i="5"/>
  <c r="N473" i="5"/>
  <c r="L472" i="5"/>
  <c r="P471" i="5"/>
  <c r="O471" i="5"/>
  <c r="P468" i="5"/>
  <c r="N468" i="5"/>
  <c r="M468" i="5"/>
  <c r="L468" i="5"/>
  <c r="J466" i="5"/>
  <c r="I466" i="5"/>
  <c r="K466" i="5" s="1"/>
  <c r="J465" i="5"/>
  <c r="I465" i="5"/>
  <c r="I464" i="5"/>
  <c r="I463" i="5"/>
  <c r="I462" i="5"/>
  <c r="K462" i="5" s="1"/>
  <c r="I460" i="5"/>
  <c r="I442" i="5" s="1"/>
  <c r="K458" i="5"/>
  <c r="P456" i="5"/>
  <c r="L456" i="5"/>
  <c r="O456" i="5" s="1"/>
  <c r="P455" i="5"/>
  <c r="O455" i="5"/>
  <c r="P454" i="5"/>
  <c r="N454" i="5"/>
  <c r="M454" i="5"/>
  <c r="N453" i="5"/>
  <c r="N449" i="5"/>
  <c r="N447" i="5" s="1"/>
  <c r="L449" i="5"/>
  <c r="O449" i="5" s="1"/>
  <c r="P448" i="5"/>
  <c r="O448" i="5"/>
  <c r="O445" i="5"/>
  <c r="N445" i="5"/>
  <c r="M445" i="5"/>
  <c r="P445" i="5" s="1"/>
  <c r="L445" i="5"/>
  <c r="J443" i="5"/>
  <c r="J442" i="5"/>
  <c r="I441" i="5"/>
  <c r="K441" i="5" s="1"/>
  <c r="I440" i="5"/>
  <c r="K440" i="5" s="1"/>
  <c r="I439" i="5"/>
  <c r="K439" i="5" s="1"/>
  <c r="I438" i="5"/>
  <c r="I437" i="5"/>
  <c r="I435" i="5"/>
  <c r="K435" i="5" s="1"/>
  <c r="J434" i="5"/>
  <c r="P431" i="5"/>
  <c r="L431" i="5"/>
  <c r="L429" i="5" s="1"/>
  <c r="O429" i="5" s="1"/>
  <c r="P430" i="5"/>
  <c r="O430" i="5"/>
  <c r="P429" i="5"/>
  <c r="N429" i="5"/>
  <c r="M429" i="5"/>
  <c r="N428" i="5"/>
  <c r="N424" i="5" s="1"/>
  <c r="N421" i="5" s="1"/>
  <c r="L424" i="5"/>
  <c r="P423" i="5"/>
  <c r="O423" i="5"/>
  <c r="N420" i="5"/>
  <c r="M420" i="5"/>
  <c r="L420" i="5"/>
  <c r="O420" i="5" s="1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M405" i="5" s="1"/>
  <c r="P405" i="5" s="1"/>
  <c r="L407" i="5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L397" i="5"/>
  <c r="P396" i="5"/>
  <c r="O396" i="5"/>
  <c r="N394" i="5"/>
  <c r="N392" i="5" s="1"/>
  <c r="M394" i="5"/>
  <c r="P394" i="5" s="1"/>
  <c r="L394" i="5"/>
  <c r="P393" i="5"/>
  <c r="O393" i="5"/>
  <c r="O390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N348" i="5" s="1"/>
  <c r="M350" i="5"/>
  <c r="M348" i="5" s="1"/>
  <c r="L350" i="5"/>
  <c r="L348" i="5" s="1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M334" i="5" s="1"/>
  <c r="L336" i="5"/>
  <c r="L334" i="5" s="1"/>
  <c r="P335" i="5"/>
  <c r="O335" i="5"/>
  <c r="N333" i="5"/>
  <c r="N331" i="5" s="1"/>
  <c r="M333" i="5"/>
  <c r="L333" i="5"/>
  <c r="L331" i="5" s="1"/>
  <c r="P332" i="5"/>
  <c r="O332" i="5"/>
  <c r="N329" i="5"/>
  <c r="M329" i="5"/>
  <c r="L329" i="5"/>
  <c r="O329" i="5" s="1"/>
  <c r="I327" i="5"/>
  <c r="I325" i="5"/>
  <c r="K325" i="5" s="1"/>
  <c r="N323" i="5"/>
  <c r="N321" i="5" s="1"/>
  <c r="M323" i="5"/>
  <c r="P323" i="5" s="1"/>
  <c r="L323" i="5"/>
  <c r="L321" i="5" s="1"/>
  <c r="O321" i="5" s="1"/>
  <c r="P322" i="5"/>
  <c r="O322" i="5"/>
  <c r="N320" i="5"/>
  <c r="N318" i="5" s="1"/>
  <c r="M320" i="5"/>
  <c r="L320" i="5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O306" i="5" s="1"/>
  <c r="P305" i="5"/>
  <c r="O305" i="5"/>
  <c r="N303" i="5"/>
  <c r="N301" i="5" s="1"/>
  <c r="M303" i="5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P284" i="5"/>
  <c r="O284" i="5"/>
  <c r="N282" i="5"/>
  <c r="N280" i="5" s="1"/>
  <c r="M282" i="5"/>
  <c r="M280" i="5" s="1"/>
  <c r="L282" i="5"/>
  <c r="P281" i="5"/>
  <c r="O281" i="5"/>
  <c r="P278" i="5"/>
  <c r="N278" i="5"/>
  <c r="M278" i="5"/>
  <c r="L278" i="5"/>
  <c r="J276" i="5"/>
  <c r="I271" i="5"/>
  <c r="N269" i="5"/>
  <c r="N267" i="5" s="1"/>
  <c r="M269" i="5"/>
  <c r="L269" i="5"/>
  <c r="P268" i="5"/>
  <c r="O268" i="5"/>
  <c r="N266" i="5"/>
  <c r="N264" i="5" s="1"/>
  <c r="M266" i="5"/>
  <c r="L266" i="5"/>
  <c r="P265" i="5"/>
  <c r="O265" i="5"/>
  <c r="P262" i="5"/>
  <c r="O262" i="5"/>
  <c r="N262" i="5"/>
  <c r="M262" i="5"/>
  <c r="L262" i="5"/>
  <c r="J260" i="5"/>
  <c r="K258" i="5"/>
  <c r="K257" i="5"/>
  <c r="I255" i="5"/>
  <c r="I248" i="5" s="1"/>
  <c r="K248" i="5" s="1"/>
  <c r="L253" i="5"/>
  <c r="L252" i="5"/>
  <c r="L251" i="5"/>
  <c r="L250" i="5"/>
  <c r="P249" i="5"/>
  <c r="N249" i="5"/>
  <c r="J248" i="5"/>
  <c r="K247" i="5"/>
  <c r="K246" i="5"/>
  <c r="I244" i="5"/>
  <c r="I237" i="5" s="1"/>
  <c r="L242" i="5"/>
  <c r="L241" i="5"/>
  <c r="L240" i="5"/>
  <c r="L239" i="5"/>
  <c r="P238" i="5"/>
  <c r="N238" i="5"/>
  <c r="J237" i="5"/>
  <c r="J226" i="5" s="1"/>
  <c r="J180" i="5" s="1"/>
  <c r="K236" i="5"/>
  <c r="J236" i="5"/>
  <c r="I236" i="5"/>
  <c r="J235" i="5"/>
  <c r="I235" i="5"/>
  <c r="K235" i="5" s="1"/>
  <c r="J233" i="5"/>
  <c r="N231" i="5"/>
  <c r="N230" i="5"/>
  <c r="N229" i="5"/>
  <c r="N228" i="5"/>
  <c r="N227" i="5"/>
  <c r="I225" i="5"/>
  <c r="I224" i="5"/>
  <c r="I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N191" i="5"/>
  <c r="L191" i="5"/>
  <c r="J190" i="5"/>
  <c r="N189" i="5"/>
  <c r="N187" i="5" s="1"/>
  <c r="M189" i="5"/>
  <c r="M187" i="5" s="1"/>
  <c r="P187" i="5" s="1"/>
  <c r="L189" i="5"/>
  <c r="O189" i="5" s="1"/>
  <c r="P188" i="5"/>
  <c r="O188" i="5"/>
  <c r="N186" i="5"/>
  <c r="M186" i="5"/>
  <c r="M184" i="5" s="1"/>
  <c r="L186" i="5"/>
  <c r="L184" i="5" s="1"/>
  <c r="P185" i="5"/>
  <c r="O185" i="5"/>
  <c r="P182" i="5"/>
  <c r="O182" i="5"/>
  <c r="N182" i="5"/>
  <c r="M182" i="5"/>
  <c r="L182" i="5"/>
  <c r="J177" i="5"/>
  <c r="J164" i="5" s="1"/>
  <c r="I176" i="5"/>
  <c r="I174" i="5" s="1"/>
  <c r="J174" i="5"/>
  <c r="N173" i="5"/>
  <c r="N171" i="5" s="1"/>
  <c r="M173" i="5"/>
  <c r="M171" i="5" s="1"/>
  <c r="P171" i="5" s="1"/>
  <c r="L173" i="5"/>
  <c r="O173" i="5" s="1"/>
  <c r="P172" i="5"/>
  <c r="O172" i="5"/>
  <c r="N170" i="5"/>
  <c r="M170" i="5"/>
  <c r="M168" i="5" s="1"/>
  <c r="P168" i="5" s="1"/>
  <c r="L170" i="5"/>
  <c r="P169" i="5"/>
  <c r="O169" i="5"/>
  <c r="P166" i="5"/>
  <c r="N166" i="5"/>
  <c r="M166" i="5"/>
  <c r="L166" i="5"/>
  <c r="I159" i="5"/>
  <c r="N157" i="5"/>
  <c r="N155" i="5" s="1"/>
  <c r="M157" i="5"/>
  <c r="P157" i="5" s="1"/>
  <c r="L157" i="5"/>
  <c r="O157" i="5" s="1"/>
  <c r="P156" i="5"/>
  <c r="O156" i="5"/>
  <c r="N154" i="5"/>
  <c r="N152" i="5" s="1"/>
  <c r="M154" i="5"/>
  <c r="P154" i="5" s="1"/>
  <c r="L154" i="5"/>
  <c r="L152" i="5" s="1"/>
  <c r="O152" i="5" s="1"/>
  <c r="P153" i="5"/>
  <c r="O153" i="5"/>
  <c r="P150" i="5"/>
  <c r="O150" i="5"/>
  <c r="N150" i="5"/>
  <c r="M150" i="5"/>
  <c r="L150" i="5"/>
  <c r="J148" i="5"/>
  <c r="I146" i="5"/>
  <c r="I130" i="5" s="1"/>
  <c r="K130" i="5" s="1"/>
  <c r="I145" i="5"/>
  <c r="I144" i="5"/>
  <c r="N140" i="5"/>
  <c r="N138" i="5" s="1"/>
  <c r="M140" i="5"/>
  <c r="L140" i="5"/>
  <c r="L138" i="5" s="1"/>
  <c r="O138" i="5" s="1"/>
  <c r="P139" i="5"/>
  <c r="O139" i="5"/>
  <c r="N137" i="5"/>
  <c r="M137" i="5"/>
  <c r="M135" i="5" s="1"/>
  <c r="P135" i="5" s="1"/>
  <c r="L137" i="5"/>
  <c r="L135" i="5" s="1"/>
  <c r="O135" i="5" s="1"/>
  <c r="P136" i="5"/>
  <c r="O136" i="5"/>
  <c r="N133" i="5"/>
  <c r="M133" i="5"/>
  <c r="L133" i="5"/>
  <c r="O133" i="5" s="1"/>
  <c r="J130" i="5"/>
  <c r="N127" i="5"/>
  <c r="N125" i="5" s="1"/>
  <c r="M127" i="5"/>
  <c r="P127" i="5" s="1"/>
  <c r="L127" i="5"/>
  <c r="O127" i="5" s="1"/>
  <c r="P126" i="5"/>
  <c r="O126" i="5"/>
  <c r="N124" i="5"/>
  <c r="M124" i="5"/>
  <c r="P124" i="5" s="1"/>
  <c r="L124" i="5"/>
  <c r="L122" i="5" s="1"/>
  <c r="O122" i="5" s="1"/>
  <c r="P123" i="5"/>
  <c r="O123" i="5"/>
  <c r="P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I86" i="5" s="1"/>
  <c r="K86" i="5" s="1"/>
  <c r="N96" i="5"/>
  <c r="N94" i="5" s="1"/>
  <c r="M96" i="5"/>
  <c r="L96" i="5"/>
  <c r="O96" i="5" s="1"/>
  <c r="P95" i="5"/>
  <c r="O95" i="5"/>
  <c r="N93" i="5"/>
  <c r="M93" i="5"/>
  <c r="M91" i="5" s="1"/>
  <c r="L93" i="5"/>
  <c r="P92" i="5"/>
  <c r="O92" i="5"/>
  <c r="P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76" i="5"/>
  <c r="N74" i="5"/>
  <c r="N72" i="5" s="1"/>
  <c r="M74" i="5"/>
  <c r="L74" i="5"/>
  <c r="L72" i="5" s="1"/>
  <c r="O72" i="5" s="1"/>
  <c r="P73" i="5"/>
  <c r="O73" i="5"/>
  <c r="N71" i="5"/>
  <c r="N69" i="5" s="1"/>
  <c r="M71" i="5"/>
  <c r="P71" i="5" s="1"/>
  <c r="L71" i="5"/>
  <c r="P70" i="5"/>
  <c r="O70" i="5"/>
  <c r="N67" i="5"/>
  <c r="M67" i="5"/>
  <c r="L67" i="5"/>
  <c r="O67" i="5" s="1"/>
  <c r="J65" i="5"/>
  <c r="J64" i="5"/>
  <c r="N61" i="5"/>
  <c r="N59" i="5" s="1"/>
  <c r="M61" i="5"/>
  <c r="L61" i="5"/>
  <c r="L59" i="5" s="1"/>
  <c r="P60" i="5"/>
  <c r="O60" i="5"/>
  <c r="N58" i="5"/>
  <c r="N56" i="5" s="1"/>
  <c r="M58" i="5"/>
  <c r="L58" i="5"/>
  <c r="L56" i="5" s="1"/>
  <c r="P57" i="5"/>
  <c r="O57" i="5"/>
  <c r="P54" i="5"/>
  <c r="O54" i="5"/>
  <c r="N54" i="5"/>
  <c r="M54" i="5"/>
  <c r="L54" i="5"/>
  <c r="N49" i="5"/>
  <c r="M49" i="5"/>
  <c r="P49" i="5" s="1"/>
  <c r="L49" i="5"/>
  <c r="P48" i="5"/>
  <c r="O48" i="5"/>
  <c r="N46" i="5"/>
  <c r="N44" i="5" s="1"/>
  <c r="M46" i="5"/>
  <c r="M44" i="5" s="1"/>
  <c r="L46" i="5"/>
  <c r="P45" i="5"/>
  <c r="O45" i="5"/>
  <c r="N42" i="5"/>
  <c r="M42" i="5"/>
  <c r="L42" i="5"/>
  <c r="O42" i="5" s="1"/>
  <c r="P36" i="5"/>
  <c r="N36" i="5"/>
  <c r="M36" i="5"/>
  <c r="O35" i="5"/>
  <c r="N35" i="5"/>
  <c r="M35" i="5"/>
  <c r="M29" i="5" s="1"/>
  <c r="L35" i="5"/>
  <c r="N34" i="5"/>
  <c r="P32" i="5"/>
  <c r="N32" i="5"/>
  <c r="M32" i="5"/>
  <c r="L32" i="5"/>
  <c r="N29" i="5"/>
  <c r="P25" i="5"/>
  <c r="N25" i="5"/>
  <c r="M25" i="5"/>
  <c r="L25" i="5"/>
  <c r="O22" i="5"/>
  <c r="N22" i="5"/>
  <c r="N19" i="5" s="1"/>
  <c r="M22" i="5"/>
  <c r="L22" i="5"/>
  <c r="L19" i="5"/>
  <c r="N15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P809" i="4"/>
  <c r="O809" i="4"/>
  <c r="P808" i="4"/>
  <c r="O808" i="4"/>
  <c r="N808" i="4"/>
  <c r="M808" i="4"/>
  <c r="L808" i="4"/>
  <c r="O807" i="4"/>
  <c r="M807" i="4"/>
  <c r="L807" i="4"/>
  <c r="N806" i="4"/>
  <c r="M806" i="4"/>
  <c r="P806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L789" i="4" s="1"/>
  <c r="O789" i="4" s="1"/>
  <c r="P790" i="4"/>
  <c r="O790" i="4"/>
  <c r="P789" i="4"/>
  <c r="M789" i="4"/>
  <c r="M788" i="4"/>
  <c r="L788" i="4"/>
  <c r="O788" i="4" s="1"/>
  <c r="P787" i="4"/>
  <c r="N787" i="4"/>
  <c r="M787" i="4"/>
  <c r="L787" i="4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O773" i="4"/>
  <c r="N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N764" i="4"/>
  <c r="M764" i="4"/>
  <c r="P764" i="4" s="1"/>
  <c r="L764" i="4"/>
  <c r="O764" i="4" s="1"/>
  <c r="P759" i="4"/>
  <c r="O759" i="4"/>
  <c r="N759" i="4"/>
  <c r="P758" i="4"/>
  <c r="O758" i="4"/>
  <c r="O757" i="4"/>
  <c r="N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L690" i="4"/>
  <c r="O690" i="4" s="1"/>
  <c r="N688" i="4"/>
  <c r="N687" i="4"/>
  <c r="N685" i="4" s="1"/>
  <c r="O686" i="4"/>
  <c r="N686" i="4"/>
  <c r="M686" i="4"/>
  <c r="L686" i="4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4" i="4" s="1"/>
  <c r="P667" i="4"/>
  <c r="O667" i="4"/>
  <c r="P666" i="4"/>
  <c r="O666" i="4"/>
  <c r="O665" i="4"/>
  <c r="N665" i="4"/>
  <c r="M665" i="4"/>
  <c r="P665" i="4" s="1"/>
  <c r="L665" i="4"/>
  <c r="N664" i="4"/>
  <c r="N660" i="4"/>
  <c r="L660" i="4"/>
  <c r="L658" i="4" s="1"/>
  <c r="O658" i="4" s="1"/>
  <c r="P659" i="4"/>
  <c r="O659" i="4"/>
  <c r="N658" i="4"/>
  <c r="N657" i="4"/>
  <c r="N656" i="4"/>
  <c r="N655" i="4" s="1"/>
  <c r="M656" i="4"/>
  <c r="P656" i="4" s="1"/>
  <c r="L656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L634" i="4"/>
  <c r="O634" i="4" s="1"/>
  <c r="P633" i="4"/>
  <c r="O633" i="4"/>
  <c r="P632" i="4"/>
  <c r="N632" i="4"/>
  <c r="M632" i="4"/>
  <c r="N631" i="4"/>
  <c r="M631" i="4"/>
  <c r="P631" i="4" s="1"/>
  <c r="P630" i="4"/>
  <c r="N630" i="4"/>
  <c r="N629" i="4" s="1"/>
  <c r="M630" i="4"/>
  <c r="L630" i="4"/>
  <c r="O630" i="4" s="1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2" i="4" s="1"/>
  <c r="J596" i="4"/>
  <c r="J595" i="4"/>
  <c r="J594" i="4"/>
  <c r="I594" i="4"/>
  <c r="I593" i="4"/>
  <c r="I592" i="4" s="1"/>
  <c r="K592" i="4" s="1"/>
  <c r="J583" i="4"/>
  <c r="J577" i="4" s="1"/>
  <c r="J582" i="4"/>
  <c r="I577" i="4"/>
  <c r="K577" i="4" s="1"/>
  <c r="J576" i="4"/>
  <c r="J559" i="4" s="1"/>
  <c r="J543" i="4" s="1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P555" i="4"/>
  <c r="N555" i="4"/>
  <c r="N545" i="4" s="1"/>
  <c r="N544" i="4" s="1"/>
  <c r="M555" i="4"/>
  <c r="N553" i="4"/>
  <c r="N549" i="4"/>
  <c r="L549" i="4"/>
  <c r="O549" i="4" s="1"/>
  <c r="P548" i="4"/>
  <c r="O548" i="4"/>
  <c r="N546" i="4"/>
  <c r="O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N525" i="4"/>
  <c r="M525" i="4"/>
  <c r="P525" i="4" s="1"/>
  <c r="N524" i="4"/>
  <c r="N523" i="4" s="1"/>
  <c r="M524" i="4"/>
  <c r="P524" i="4" s="1"/>
  <c r="L524" i="4"/>
  <c r="O524" i="4" s="1"/>
  <c r="P523" i="4"/>
  <c r="M523" i="4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4" i="4" s="1"/>
  <c r="N502" i="4" s="1"/>
  <c r="P506" i="4"/>
  <c r="O506" i="4"/>
  <c r="N505" i="4"/>
  <c r="M505" i="4"/>
  <c r="P505" i="4" s="1"/>
  <c r="L505" i="4"/>
  <c r="O505" i="4" s="1"/>
  <c r="P504" i="4"/>
  <c r="M504" i="4"/>
  <c r="L504" i="4"/>
  <c r="O504" i="4" s="1"/>
  <c r="O503" i="4"/>
  <c r="N503" i="4"/>
  <c r="M503" i="4"/>
  <c r="M502" i="4" s="1"/>
  <c r="P502" i="4" s="1"/>
  <c r="L503" i="4"/>
  <c r="L502" i="4" s="1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N472" i="4"/>
  <c r="N470" i="4" s="1"/>
  <c r="L472" i="4"/>
  <c r="P471" i="4"/>
  <c r="O471" i="4"/>
  <c r="N469" i="4"/>
  <c r="N468" i="4"/>
  <c r="N467" i="4" s="1"/>
  <c r="M468" i="4"/>
  <c r="P468" i="4" s="1"/>
  <c r="L468" i="4"/>
  <c r="O468" i="4" s="1"/>
  <c r="J466" i="4"/>
  <c r="I466" i="4"/>
  <c r="K466" i="4" s="1"/>
  <c r="J465" i="4"/>
  <c r="I465" i="4"/>
  <c r="K465" i="4" s="1"/>
  <c r="I464" i="4"/>
  <c r="I463" i="4"/>
  <c r="I462" i="4"/>
  <c r="I443" i="4" s="1"/>
  <c r="K443" i="4" s="1"/>
  <c r="I460" i="4"/>
  <c r="K460" i="4" s="1"/>
  <c r="K458" i="4"/>
  <c r="P456" i="4"/>
  <c r="L456" i="4"/>
  <c r="O456" i="4" s="1"/>
  <c r="P455" i="4"/>
  <c r="O455" i="4"/>
  <c r="N454" i="4"/>
  <c r="M454" i="4"/>
  <c r="P454" i="4" s="1"/>
  <c r="N453" i="4"/>
  <c r="N449" i="4" s="1"/>
  <c r="L449" i="4"/>
  <c r="M449" i="4" s="1"/>
  <c r="P448" i="4"/>
  <c r="O448" i="4"/>
  <c r="P445" i="4"/>
  <c r="O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P431" i="4"/>
  <c r="L431" i="4"/>
  <c r="L429" i="4" s="1"/>
  <c r="O429" i="4" s="1"/>
  <c r="P430" i="4"/>
  <c r="O430" i="4"/>
  <c r="N429" i="4"/>
  <c r="M429" i="4"/>
  <c r="P429" i="4" s="1"/>
  <c r="N428" i="4"/>
  <c r="N424" i="4" s="1"/>
  <c r="L424" i="4"/>
  <c r="O424" i="4" s="1"/>
  <c r="P423" i="4"/>
  <c r="O423" i="4"/>
  <c r="P420" i="4"/>
  <c r="N420" i="4"/>
  <c r="M420" i="4"/>
  <c r="L420" i="4"/>
  <c r="O420" i="4" s="1"/>
  <c r="J418" i="4"/>
  <c r="K413" i="4"/>
  <c r="K412" i="4"/>
  <c r="N410" i="4"/>
  <c r="N408" i="4" s="1"/>
  <c r="M410" i="4"/>
  <c r="P410" i="4" s="1"/>
  <c r="L410" i="4"/>
  <c r="L408" i="4" s="1"/>
  <c r="O408" i="4" s="1"/>
  <c r="P409" i="4"/>
  <c r="O409" i="4"/>
  <c r="N407" i="4"/>
  <c r="N405" i="4" s="1"/>
  <c r="M407" i="4"/>
  <c r="P407" i="4" s="1"/>
  <c r="L407" i="4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P394" i="4" s="1"/>
  <c r="L394" i="4"/>
  <c r="O394" i="4" s="1"/>
  <c r="P393" i="4"/>
  <c r="O393" i="4"/>
  <c r="P390" i="4"/>
  <c r="N390" i="4"/>
  <c r="M390" i="4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L348" i="4" s="1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L336" i="4"/>
  <c r="L334" i="4" s="1"/>
  <c r="P335" i="4"/>
  <c r="O335" i="4"/>
  <c r="N333" i="4"/>
  <c r="N331" i="4" s="1"/>
  <c r="M333" i="4"/>
  <c r="L333" i="4"/>
  <c r="L331" i="4" s="1"/>
  <c r="P332" i="4"/>
  <c r="O332" i="4"/>
  <c r="P329" i="4"/>
  <c r="N329" i="4"/>
  <c r="M329" i="4"/>
  <c r="L329" i="4"/>
  <c r="I327" i="4"/>
  <c r="I325" i="4"/>
  <c r="I314" i="4" s="1"/>
  <c r="K314" i="4" s="1"/>
  <c r="N323" i="4"/>
  <c r="N321" i="4" s="1"/>
  <c r="M323" i="4"/>
  <c r="L323" i="4"/>
  <c r="L321" i="4" s="1"/>
  <c r="O321" i="4" s="1"/>
  <c r="P322" i="4"/>
  <c r="O322" i="4"/>
  <c r="N320" i="4"/>
  <c r="N318" i="4" s="1"/>
  <c r="M320" i="4"/>
  <c r="L320" i="4"/>
  <c r="L318" i="4" s="1"/>
  <c r="O318" i="4" s="1"/>
  <c r="P319" i="4"/>
  <c r="O319" i="4"/>
  <c r="N316" i="4"/>
  <c r="M316" i="4"/>
  <c r="P316" i="4" s="1"/>
  <c r="L316" i="4"/>
  <c r="O316" i="4" s="1"/>
  <c r="J314" i="4"/>
  <c r="I312" i="4"/>
  <c r="K312" i="4" s="1"/>
  <c r="I311" i="4"/>
  <c r="K311" i="4" s="1"/>
  <c r="I310" i="4"/>
  <c r="K310" i="4" s="1"/>
  <c r="I309" i="4"/>
  <c r="N306" i="4"/>
  <c r="N304" i="4" s="1"/>
  <c r="M306" i="4"/>
  <c r="P306" i="4" s="1"/>
  <c r="L306" i="4"/>
  <c r="O306" i="4" s="1"/>
  <c r="P305" i="4"/>
  <c r="O305" i="4"/>
  <c r="N303" i="4"/>
  <c r="N301" i="4" s="1"/>
  <c r="M303" i="4"/>
  <c r="L303" i="4"/>
  <c r="L301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M283" i="4" s="1"/>
  <c r="P283" i="4" s="1"/>
  <c r="L285" i="4"/>
  <c r="P284" i="4"/>
  <c r="O284" i="4"/>
  <c r="N282" i="4"/>
  <c r="M282" i="4"/>
  <c r="M280" i="4" s="1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M267" i="4" s="1"/>
  <c r="P267" i="4" s="1"/>
  <c r="L269" i="4"/>
  <c r="O269" i="4" s="1"/>
  <c r="P268" i="4"/>
  <c r="O268" i="4"/>
  <c r="N266" i="4"/>
  <c r="M266" i="4"/>
  <c r="M264" i="4" s="1"/>
  <c r="L266" i="4"/>
  <c r="P265" i="4"/>
  <c r="O265" i="4"/>
  <c r="P262" i="4"/>
  <c r="O262" i="4"/>
  <c r="N262" i="4"/>
  <c r="M262" i="4"/>
  <c r="L262" i="4"/>
  <c r="J260" i="4"/>
  <c r="K258" i="4"/>
  <c r="K257" i="4"/>
  <c r="I255" i="4"/>
  <c r="I248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N239" i="4"/>
  <c r="N238" i="4" s="1"/>
  <c r="N227" i="4" s="1"/>
  <c r="L239" i="4"/>
  <c r="P238" i="4"/>
  <c r="J237" i="4"/>
  <c r="K236" i="4"/>
  <c r="J236" i="4"/>
  <c r="I236" i="4"/>
  <c r="J235" i="4"/>
  <c r="I235" i="4"/>
  <c r="J233" i="4"/>
  <c r="N231" i="4"/>
  <c r="N230" i="4"/>
  <c r="N229" i="4"/>
  <c r="N228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L187" i="4" s="1"/>
  <c r="O187" i="4" s="1"/>
  <c r="P188" i="4"/>
  <c r="O188" i="4"/>
  <c r="N186" i="4"/>
  <c r="M186" i="4"/>
  <c r="M184" i="4" s="1"/>
  <c r="L186" i="4"/>
  <c r="L184" i="4" s="1"/>
  <c r="P185" i="4"/>
  <c r="O185" i="4"/>
  <c r="O182" i="4"/>
  <c r="N182" i="4"/>
  <c r="M182" i="4"/>
  <c r="P182" i="4" s="1"/>
  <c r="L182" i="4"/>
  <c r="J177" i="4"/>
  <c r="J164" i="4" s="1"/>
  <c r="I176" i="4"/>
  <c r="J174" i="4"/>
  <c r="N173" i="4"/>
  <c r="N171" i="4" s="1"/>
  <c r="M173" i="4"/>
  <c r="P173" i="4" s="1"/>
  <c r="L173" i="4"/>
  <c r="O173" i="4" s="1"/>
  <c r="P172" i="4"/>
  <c r="O172" i="4"/>
  <c r="N170" i="4"/>
  <c r="N168" i="4" s="1"/>
  <c r="M170" i="4"/>
  <c r="M168" i="4" s="1"/>
  <c r="L170" i="4"/>
  <c r="P169" i="4"/>
  <c r="O169" i="4"/>
  <c r="P166" i="4"/>
  <c r="O166" i="4"/>
  <c r="N166" i="4"/>
  <c r="M166" i="4"/>
  <c r="L166" i="4"/>
  <c r="I159" i="4"/>
  <c r="N157" i="4"/>
  <c r="N155" i="4" s="1"/>
  <c r="M157" i="4"/>
  <c r="L157" i="4"/>
  <c r="O157" i="4" s="1"/>
  <c r="P156" i="4"/>
  <c r="O156" i="4"/>
  <c r="N154" i="4"/>
  <c r="M154" i="4"/>
  <c r="M152" i="4" s="1"/>
  <c r="L154" i="4"/>
  <c r="P153" i="4"/>
  <c r="O153" i="4"/>
  <c r="P150" i="4"/>
  <c r="O150" i="4"/>
  <c r="N150" i="4"/>
  <c r="M150" i="4"/>
  <c r="L150" i="4"/>
  <c r="J148" i="4"/>
  <c r="I146" i="4"/>
  <c r="K146" i="4" s="1"/>
  <c r="I145" i="4"/>
  <c r="I144" i="4"/>
  <c r="N140" i="4"/>
  <c r="N138" i="4" s="1"/>
  <c r="M140" i="4"/>
  <c r="M138" i="4" s="1"/>
  <c r="L140" i="4"/>
  <c r="L138" i="4" s="1"/>
  <c r="P139" i="4"/>
  <c r="O139" i="4"/>
  <c r="N137" i="4"/>
  <c r="M137" i="4"/>
  <c r="M135" i="4" s="1"/>
  <c r="L137" i="4"/>
  <c r="L135" i="4" s="1"/>
  <c r="P136" i="4"/>
  <c r="O136" i="4"/>
  <c r="O133" i="4"/>
  <c r="N133" i="4"/>
  <c r="M133" i="4"/>
  <c r="P133" i="4" s="1"/>
  <c r="L133" i="4"/>
  <c r="J130" i="4"/>
  <c r="N127" i="4"/>
  <c r="N125" i="4" s="1"/>
  <c r="M127" i="4"/>
  <c r="M125" i="4" s="1"/>
  <c r="P125" i="4" s="1"/>
  <c r="L127" i="4"/>
  <c r="O127" i="4" s="1"/>
  <c r="P126" i="4"/>
  <c r="O126" i="4"/>
  <c r="N124" i="4"/>
  <c r="M124" i="4"/>
  <c r="P124" i="4" s="1"/>
  <c r="L124" i="4"/>
  <c r="O124" i="4" s="1"/>
  <c r="P123" i="4"/>
  <c r="O123" i="4"/>
  <c r="P120" i="4"/>
  <c r="N120" i="4"/>
  <c r="M120" i="4"/>
  <c r="L120" i="4"/>
  <c r="K118" i="4"/>
  <c r="J118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I86" i="4" s="1"/>
  <c r="K86" i="4" s="1"/>
  <c r="N96" i="4"/>
  <c r="N94" i="4" s="1"/>
  <c r="M96" i="4"/>
  <c r="M94" i="4" s="1"/>
  <c r="P94" i="4" s="1"/>
  <c r="L96" i="4"/>
  <c r="P95" i="4"/>
  <c r="O95" i="4"/>
  <c r="N93" i="4"/>
  <c r="N91" i="4" s="1"/>
  <c r="M93" i="4"/>
  <c r="L93" i="4"/>
  <c r="L91" i="4" s="1"/>
  <c r="P92" i="4"/>
  <c r="O92" i="4"/>
  <c r="P89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I80" i="4"/>
  <c r="K80" i="4" s="1"/>
  <c r="I79" i="4"/>
  <c r="K79" i="4" s="1"/>
  <c r="I78" i="4"/>
  <c r="J77" i="4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M69" i="4" s="1"/>
  <c r="P69" i="4" s="1"/>
  <c r="L71" i="4"/>
  <c r="P70" i="4"/>
  <c r="O70" i="4"/>
  <c r="P67" i="4"/>
  <c r="O67" i="4"/>
  <c r="N67" i="4"/>
  <c r="M67" i="4"/>
  <c r="L67" i="4"/>
  <c r="J65" i="4"/>
  <c r="J64" i="4"/>
  <c r="N61" i="4"/>
  <c r="N59" i="4" s="1"/>
  <c r="M61" i="4"/>
  <c r="L61" i="4"/>
  <c r="L59" i="4" s="1"/>
  <c r="P60" i="4"/>
  <c r="O60" i="4"/>
  <c r="N58" i="4"/>
  <c r="M58" i="4"/>
  <c r="L58" i="4"/>
  <c r="L56" i="4" s="1"/>
  <c r="P57" i="4"/>
  <c r="O57" i="4"/>
  <c r="N54" i="4"/>
  <c r="M54" i="4"/>
  <c r="P54" i="4" s="1"/>
  <c r="L54" i="4"/>
  <c r="O54" i="4" s="1"/>
  <c r="N49" i="4"/>
  <c r="N47" i="4" s="1"/>
  <c r="M49" i="4"/>
  <c r="P49" i="4" s="1"/>
  <c r="L49" i="4"/>
  <c r="O49" i="4" s="1"/>
  <c r="P48" i="4"/>
  <c r="O48" i="4"/>
  <c r="N46" i="4"/>
  <c r="N44" i="4" s="1"/>
  <c r="M46" i="4"/>
  <c r="M44" i="4" s="1"/>
  <c r="L46" i="4"/>
  <c r="L44" i="4" s="1"/>
  <c r="P45" i="4"/>
  <c r="O45" i="4"/>
  <c r="P42" i="4"/>
  <c r="O42" i="4"/>
  <c r="N42" i="4"/>
  <c r="M42" i="4"/>
  <c r="L42" i="4"/>
  <c r="N36" i="4"/>
  <c r="M36" i="4"/>
  <c r="P36" i="4" s="1"/>
  <c r="P35" i="4"/>
  <c r="N35" i="4"/>
  <c r="M35" i="4"/>
  <c r="L35" i="4"/>
  <c r="O35" i="4" s="1"/>
  <c r="N34" i="4"/>
  <c r="N33" i="4"/>
  <c r="N30" i="4" s="1"/>
  <c r="N32" i="4"/>
  <c r="N29" i="4" s="1"/>
  <c r="N28" i="4" s="1"/>
  <c r="M32" i="4"/>
  <c r="P32" i="4" s="1"/>
  <c r="L32" i="4"/>
  <c r="O32" i="4" s="1"/>
  <c r="N31" i="4"/>
  <c r="N25" i="4"/>
  <c r="N15" i="4" s="1"/>
  <c r="M25" i="4"/>
  <c r="P25" i="4" s="1"/>
  <c r="L25" i="4"/>
  <c r="O25" i="4" s="1"/>
  <c r="P22" i="4"/>
  <c r="O22" i="4"/>
  <c r="N22" i="4"/>
  <c r="M22" i="4"/>
  <c r="L22" i="4"/>
  <c r="N19" i="4"/>
  <c r="M19" i="4"/>
  <c r="P19" i="4" s="1"/>
  <c r="L19" i="4"/>
  <c r="O19" i="4" s="1"/>
  <c r="N12" i="4"/>
  <c r="M12" i="4"/>
  <c r="P12" i="4" s="1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P809" i="3"/>
  <c r="O809" i="3"/>
  <c r="P808" i="3"/>
  <c r="N808" i="3"/>
  <c r="M808" i="3"/>
  <c r="L808" i="3"/>
  <c r="O808" i="3" s="1"/>
  <c r="O807" i="3"/>
  <c r="M807" i="3"/>
  <c r="L807" i="3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L789" i="3" s="1"/>
  <c r="O789" i="3" s="1"/>
  <c r="P790" i="3"/>
  <c r="O790" i="3"/>
  <c r="N789" i="3"/>
  <c r="M789" i="3"/>
  <c r="P789" i="3" s="1"/>
  <c r="M788" i="3"/>
  <c r="N787" i="3"/>
  <c r="N786" i="3" s="1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O757" i="3"/>
  <c r="N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N695" i="3"/>
  <c r="M695" i="3"/>
  <c r="L695" i="3"/>
  <c r="O695" i="3" s="1"/>
  <c r="N690" i="3"/>
  <c r="L690" i="3"/>
  <c r="L687" i="3" s="1"/>
  <c r="O687" i="3" s="1"/>
  <c r="N688" i="3"/>
  <c r="N687" i="3"/>
  <c r="N685" i="3" s="1"/>
  <c r="N686" i="3"/>
  <c r="M686" i="3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4" i="3" s="1"/>
  <c r="P667" i="3"/>
  <c r="O667" i="3"/>
  <c r="P666" i="3"/>
  <c r="O666" i="3"/>
  <c r="O665" i="3"/>
  <c r="N665" i="3"/>
  <c r="M665" i="3"/>
  <c r="P665" i="3" s="1"/>
  <c r="L665" i="3"/>
  <c r="N660" i="3"/>
  <c r="N658" i="3" s="1"/>
  <c r="L660" i="3"/>
  <c r="P659" i="3"/>
  <c r="O659" i="3"/>
  <c r="N657" i="3"/>
  <c r="N656" i="3"/>
  <c r="N655" i="3" s="1"/>
  <c r="M656" i="3"/>
  <c r="P656" i="3" s="1"/>
  <c r="L656" i="3"/>
  <c r="O656" i="3" s="1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L634" i="3"/>
  <c r="L632" i="3" s="1"/>
  <c r="O632" i="3" s="1"/>
  <c r="P633" i="3"/>
  <c r="O633" i="3"/>
  <c r="P632" i="3"/>
  <c r="N632" i="3"/>
  <c r="M632" i="3"/>
  <c r="P631" i="3"/>
  <c r="N631" i="3"/>
  <c r="N629" i="3" s="1"/>
  <c r="M631" i="3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J592" i="3" s="1"/>
  <c r="I593" i="3"/>
  <c r="K593" i="3" s="1"/>
  <c r="J583" i="3"/>
  <c r="J582" i="3"/>
  <c r="J576" i="3" s="1"/>
  <c r="J559" i="3" s="1"/>
  <c r="J543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N553" i="3"/>
  <c r="N549" i="3" s="1"/>
  <c r="L549" i="3"/>
  <c r="P548" i="3"/>
  <c r="O548" i="3"/>
  <c r="N545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P535" i="3"/>
  <c r="L535" i="3"/>
  <c r="P534" i="3"/>
  <c r="O534" i="3"/>
  <c r="N533" i="3"/>
  <c r="M533" i="3"/>
  <c r="P533" i="3" s="1"/>
  <c r="P528" i="3"/>
  <c r="N528" i="3"/>
  <c r="N525" i="3" s="1"/>
  <c r="N523" i="3" s="1"/>
  <c r="L528" i="3"/>
  <c r="O528" i="3" s="1"/>
  <c r="P527" i="3"/>
  <c r="O527" i="3"/>
  <c r="P526" i="3"/>
  <c r="N526" i="3"/>
  <c r="M526" i="3"/>
  <c r="M525" i="3"/>
  <c r="P525" i="3" s="1"/>
  <c r="P524" i="3"/>
  <c r="N524" i="3"/>
  <c r="M524" i="3"/>
  <c r="L524" i="3"/>
  <c r="O524" i="3" s="1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P505" i="3"/>
  <c r="M505" i="3"/>
  <c r="L505" i="3"/>
  <c r="O505" i="3" s="1"/>
  <c r="O504" i="3"/>
  <c r="M504" i="3"/>
  <c r="P504" i="3" s="1"/>
  <c r="L504" i="3"/>
  <c r="L502" i="3" s="1"/>
  <c r="O502" i="3" s="1"/>
  <c r="P503" i="3"/>
  <c r="N503" i="3"/>
  <c r="M503" i="3"/>
  <c r="L503" i="3"/>
  <c r="O503" i="3" s="1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6" i="3"/>
  <c r="N472" i="3" s="1"/>
  <c r="L472" i="3"/>
  <c r="L470" i="3" s="1"/>
  <c r="P471" i="3"/>
  <c r="O471" i="3"/>
  <c r="P468" i="3"/>
  <c r="N468" i="3"/>
  <c r="M468" i="3"/>
  <c r="L468" i="3"/>
  <c r="O468" i="3" s="1"/>
  <c r="J466" i="3"/>
  <c r="I466" i="3"/>
  <c r="K466" i="3" s="1"/>
  <c r="J465" i="3"/>
  <c r="I465" i="3"/>
  <c r="K465" i="3" s="1"/>
  <c r="I464" i="3"/>
  <c r="I463" i="3"/>
  <c r="I462" i="3"/>
  <c r="K462" i="3" s="1"/>
  <c r="I460" i="3"/>
  <c r="K460" i="3" s="1"/>
  <c r="K458" i="3"/>
  <c r="P456" i="3"/>
  <c r="L456" i="3"/>
  <c r="O456" i="3" s="1"/>
  <c r="P455" i="3"/>
  <c r="O455" i="3"/>
  <c r="P454" i="3"/>
  <c r="N454" i="3"/>
  <c r="M454" i="3"/>
  <c r="P449" i="3"/>
  <c r="N449" i="3"/>
  <c r="L449" i="3"/>
  <c r="P448" i="3"/>
  <c r="O448" i="3"/>
  <c r="N447" i="3"/>
  <c r="M447" i="3"/>
  <c r="P447" i="3" s="1"/>
  <c r="N446" i="3"/>
  <c r="M446" i="3"/>
  <c r="P446" i="3" s="1"/>
  <c r="N445" i="3"/>
  <c r="M445" i="3"/>
  <c r="P445" i="3" s="1"/>
  <c r="L445" i="3"/>
  <c r="O445" i="3" s="1"/>
  <c r="P444" i="3"/>
  <c r="N444" i="3"/>
  <c r="M444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I433" i="3" s="1"/>
  <c r="I417" i="3" s="1"/>
  <c r="J434" i="3"/>
  <c r="J418" i="3" s="1"/>
  <c r="P431" i="3"/>
  <c r="L431" i="3"/>
  <c r="O431" i="3" s="1"/>
  <c r="P430" i="3"/>
  <c r="O430" i="3"/>
  <c r="N429" i="3"/>
  <c r="M429" i="3"/>
  <c r="P429" i="3" s="1"/>
  <c r="N424" i="3"/>
  <c r="L424" i="3"/>
  <c r="P423" i="3"/>
  <c r="O423" i="3"/>
  <c r="N422" i="3"/>
  <c r="N421" i="3"/>
  <c r="P420" i="3"/>
  <c r="N420" i="3"/>
  <c r="M420" i="3"/>
  <c r="L420" i="3"/>
  <c r="N419" i="3"/>
  <c r="K413" i="3"/>
  <c r="K412" i="3"/>
  <c r="N410" i="3"/>
  <c r="N408" i="3" s="1"/>
  <c r="M410" i="3"/>
  <c r="L410" i="3"/>
  <c r="P409" i="3"/>
  <c r="O409" i="3"/>
  <c r="N407" i="3"/>
  <c r="N405" i="3" s="1"/>
  <c r="M407" i="3"/>
  <c r="L407" i="3"/>
  <c r="O407" i="3" s="1"/>
  <c r="P406" i="3"/>
  <c r="O406" i="3"/>
  <c r="P403" i="3"/>
  <c r="N403" i="3"/>
  <c r="M403" i="3"/>
  <c r="L403" i="3"/>
  <c r="O403" i="3" s="1"/>
  <c r="J401" i="3"/>
  <c r="I401" i="3"/>
  <c r="K401" i="3" s="1"/>
  <c r="K400" i="3"/>
  <c r="K399" i="3"/>
  <c r="N397" i="3"/>
  <c r="N395" i="3" s="1"/>
  <c r="M397" i="3"/>
  <c r="L397" i="3"/>
  <c r="O397" i="3" s="1"/>
  <c r="P396" i="3"/>
  <c r="O396" i="3"/>
  <c r="N394" i="3"/>
  <c r="N392" i="3" s="1"/>
  <c r="M394" i="3"/>
  <c r="L394" i="3"/>
  <c r="L392" i="3" s="1"/>
  <c r="O392" i="3" s="1"/>
  <c r="P393" i="3"/>
  <c r="O393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N348" i="3" s="1"/>
  <c r="M350" i="3"/>
  <c r="L350" i="3"/>
  <c r="L348" i="3" s="1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M336" i="3"/>
  <c r="L336" i="3"/>
  <c r="L334" i="3" s="1"/>
  <c r="O334" i="3" s="1"/>
  <c r="P335" i="3"/>
  <c r="O335" i="3"/>
  <c r="N333" i="3"/>
  <c r="N331" i="3" s="1"/>
  <c r="M333" i="3"/>
  <c r="L333" i="3"/>
  <c r="L331" i="3" s="1"/>
  <c r="P332" i="3"/>
  <c r="O332" i="3"/>
  <c r="P329" i="3"/>
  <c r="N329" i="3"/>
  <c r="M329" i="3"/>
  <c r="L329" i="3"/>
  <c r="I327" i="3"/>
  <c r="I325" i="3"/>
  <c r="K325" i="3" s="1"/>
  <c r="N323" i="3"/>
  <c r="N321" i="3" s="1"/>
  <c r="M323" i="3"/>
  <c r="P323" i="3" s="1"/>
  <c r="L323" i="3"/>
  <c r="O323" i="3" s="1"/>
  <c r="P322" i="3"/>
  <c r="O322" i="3"/>
  <c r="N320" i="3"/>
  <c r="M320" i="3"/>
  <c r="L320" i="3"/>
  <c r="L318" i="3" s="1"/>
  <c r="O318" i="3" s="1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N301" i="3" s="1"/>
  <c r="M303" i="3"/>
  <c r="P303" i="3" s="1"/>
  <c r="L303" i="3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K288" i="3" s="1"/>
  <c r="I287" i="3"/>
  <c r="K287" i="3" s="1"/>
  <c r="N285" i="3"/>
  <c r="N283" i="3" s="1"/>
  <c r="M285" i="3"/>
  <c r="P285" i="3" s="1"/>
  <c r="L285" i="3"/>
  <c r="P284" i="3"/>
  <c r="O284" i="3"/>
  <c r="N282" i="3"/>
  <c r="M282" i="3"/>
  <c r="P282" i="3" s="1"/>
  <c r="L282" i="3"/>
  <c r="O282" i="3" s="1"/>
  <c r="P281" i="3"/>
  <c r="O281" i="3"/>
  <c r="P278" i="3"/>
  <c r="N278" i="3"/>
  <c r="M278" i="3"/>
  <c r="L278" i="3"/>
  <c r="O278" i="3" s="1"/>
  <c r="J276" i="3"/>
  <c r="I271" i="3"/>
  <c r="I260" i="3" s="1"/>
  <c r="N269" i="3"/>
  <c r="N267" i="3" s="1"/>
  <c r="M269" i="3"/>
  <c r="L269" i="3"/>
  <c r="O269" i="3" s="1"/>
  <c r="P268" i="3"/>
  <c r="O268" i="3"/>
  <c r="N266" i="3"/>
  <c r="N264" i="3" s="1"/>
  <c r="M266" i="3"/>
  <c r="M264" i="3" s="1"/>
  <c r="L266" i="3"/>
  <c r="P265" i="3"/>
  <c r="O265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N240" i="3"/>
  <c r="L240" i="3"/>
  <c r="N239" i="3"/>
  <c r="L239" i="3"/>
  <c r="P238" i="3"/>
  <c r="N238" i="3"/>
  <c r="N227" i="3" s="1"/>
  <c r="J237" i="3"/>
  <c r="J226" i="3" s="1"/>
  <c r="J180" i="3" s="1"/>
  <c r="J236" i="3"/>
  <c r="I236" i="3"/>
  <c r="K236" i="3" s="1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O182" i="3"/>
  <c r="N182" i="3"/>
  <c r="M182" i="3"/>
  <c r="P182" i="3" s="1"/>
  <c r="L182" i="3"/>
  <c r="J177" i="3"/>
  <c r="I176" i="3"/>
  <c r="K176" i="3" s="1"/>
  <c r="J174" i="3"/>
  <c r="N173" i="3"/>
  <c r="N171" i="3" s="1"/>
  <c r="M173" i="3"/>
  <c r="P173" i="3" s="1"/>
  <c r="L173" i="3"/>
  <c r="P172" i="3"/>
  <c r="O172" i="3"/>
  <c r="N170" i="3"/>
  <c r="N168" i="3" s="1"/>
  <c r="M170" i="3"/>
  <c r="L170" i="3"/>
  <c r="P169" i="3"/>
  <c r="O169" i="3"/>
  <c r="N166" i="3"/>
  <c r="M166" i="3"/>
  <c r="L166" i="3"/>
  <c r="J164" i="3"/>
  <c r="I159" i="3"/>
  <c r="I148" i="3" s="1"/>
  <c r="K148" i="3" s="1"/>
  <c r="N157" i="3"/>
  <c r="N155" i="3" s="1"/>
  <c r="M157" i="3"/>
  <c r="P157" i="3" s="1"/>
  <c r="L157" i="3"/>
  <c r="L155" i="3" s="1"/>
  <c r="O155" i="3" s="1"/>
  <c r="P156" i="3"/>
  <c r="O156" i="3"/>
  <c r="N154" i="3"/>
  <c r="M154" i="3"/>
  <c r="L154" i="3"/>
  <c r="L152" i="3" s="1"/>
  <c r="O152" i="3" s="1"/>
  <c r="P153" i="3"/>
  <c r="O153" i="3"/>
  <c r="O150" i="3"/>
  <c r="N150" i="3"/>
  <c r="M150" i="3"/>
  <c r="P150" i="3" s="1"/>
  <c r="L150" i="3"/>
  <c r="J148" i="3"/>
  <c r="I146" i="3"/>
  <c r="I145" i="3"/>
  <c r="I143" i="3" s="1"/>
  <c r="I144" i="3"/>
  <c r="N140" i="3"/>
  <c r="N138" i="3" s="1"/>
  <c r="M140" i="3"/>
  <c r="P140" i="3" s="1"/>
  <c r="L140" i="3"/>
  <c r="L138" i="3" s="1"/>
  <c r="O138" i="3" s="1"/>
  <c r="P139" i="3"/>
  <c r="O139" i="3"/>
  <c r="N137" i="3"/>
  <c r="M137" i="3"/>
  <c r="P137" i="3" s="1"/>
  <c r="L137" i="3"/>
  <c r="O137" i="3" s="1"/>
  <c r="P136" i="3"/>
  <c r="O136" i="3"/>
  <c r="P133" i="3"/>
  <c r="N133" i="3"/>
  <c r="M133" i="3"/>
  <c r="L133" i="3"/>
  <c r="O133" i="3" s="1"/>
  <c r="J130" i="3"/>
  <c r="N127" i="3"/>
  <c r="N125" i="3" s="1"/>
  <c r="M127" i="3"/>
  <c r="P127" i="3" s="1"/>
  <c r="L127" i="3"/>
  <c r="L125" i="3" s="1"/>
  <c r="O125" i="3" s="1"/>
  <c r="P126" i="3"/>
  <c r="O126" i="3"/>
  <c r="N124" i="3"/>
  <c r="N122" i="3" s="1"/>
  <c r="M124" i="3"/>
  <c r="P124" i="3" s="1"/>
  <c r="L124" i="3"/>
  <c r="L122" i="3" s="1"/>
  <c r="O122" i="3" s="1"/>
  <c r="P123" i="3"/>
  <c r="O123" i="3"/>
  <c r="O120" i="3"/>
  <c r="N120" i="3"/>
  <c r="M120" i="3"/>
  <c r="P120" i="3" s="1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I86" i="3" s="1"/>
  <c r="K86" i="3" s="1"/>
  <c r="N96" i="3"/>
  <c r="N94" i="3" s="1"/>
  <c r="M96" i="3"/>
  <c r="P96" i="3" s="1"/>
  <c r="L96" i="3"/>
  <c r="O96" i="3" s="1"/>
  <c r="P95" i="3"/>
  <c r="O95" i="3"/>
  <c r="N93" i="3"/>
  <c r="N91" i="3" s="1"/>
  <c r="M93" i="3"/>
  <c r="M91" i="3" s="1"/>
  <c r="L93" i="3"/>
  <c r="L91" i="3" s="1"/>
  <c r="P92" i="3"/>
  <c r="O92" i="3"/>
  <c r="P89" i="3"/>
  <c r="O89" i="3"/>
  <c r="N89" i="3"/>
  <c r="M89" i="3"/>
  <c r="L89" i="3"/>
  <c r="J86" i="3"/>
  <c r="I84" i="3"/>
  <c r="K84" i="3" s="1"/>
  <c r="I83" i="3"/>
  <c r="K83" i="3" s="1"/>
  <c r="I82" i="3"/>
  <c r="I81" i="3"/>
  <c r="K81" i="3" s="1"/>
  <c r="I80" i="3"/>
  <c r="K80" i="3" s="1"/>
  <c r="I79" i="3"/>
  <c r="I78" i="3"/>
  <c r="K78" i="3" s="1"/>
  <c r="J77" i="3"/>
  <c r="J65" i="3" s="1"/>
  <c r="J76" i="3"/>
  <c r="N74" i="3"/>
  <c r="N72" i="3" s="1"/>
  <c r="M74" i="3"/>
  <c r="M72" i="3" s="1"/>
  <c r="P72" i="3" s="1"/>
  <c r="L74" i="3"/>
  <c r="O74" i="3" s="1"/>
  <c r="P73" i="3"/>
  <c r="O73" i="3"/>
  <c r="N71" i="3"/>
  <c r="M71" i="3"/>
  <c r="M69" i="3" s="1"/>
  <c r="P69" i="3" s="1"/>
  <c r="L71" i="3"/>
  <c r="O71" i="3" s="1"/>
  <c r="P70" i="3"/>
  <c r="O70" i="3"/>
  <c r="P67" i="3"/>
  <c r="O67" i="3"/>
  <c r="N67" i="3"/>
  <c r="M67" i="3"/>
  <c r="L67" i="3"/>
  <c r="J64" i="3"/>
  <c r="N61" i="3"/>
  <c r="N59" i="3" s="1"/>
  <c r="M61" i="3"/>
  <c r="M59" i="3" s="1"/>
  <c r="L61" i="3"/>
  <c r="O61" i="3" s="1"/>
  <c r="P60" i="3"/>
  <c r="O60" i="3"/>
  <c r="N58" i="3"/>
  <c r="M58" i="3"/>
  <c r="M56" i="3" s="1"/>
  <c r="L58" i="3"/>
  <c r="L56" i="3" s="1"/>
  <c r="P57" i="3"/>
  <c r="O57" i="3"/>
  <c r="P54" i="3"/>
  <c r="N54" i="3"/>
  <c r="M54" i="3"/>
  <c r="L54" i="3"/>
  <c r="O54" i="3" s="1"/>
  <c r="N49" i="3"/>
  <c r="M49" i="3"/>
  <c r="M47" i="3" s="1"/>
  <c r="P47" i="3" s="1"/>
  <c r="L49" i="3"/>
  <c r="O49" i="3" s="1"/>
  <c r="P48" i="3"/>
  <c r="O48" i="3"/>
  <c r="N46" i="3"/>
  <c r="N44" i="3" s="1"/>
  <c r="M46" i="3"/>
  <c r="L46" i="3"/>
  <c r="L44" i="3" s="1"/>
  <c r="P45" i="3"/>
  <c r="O45" i="3"/>
  <c r="P42" i="3"/>
  <c r="N42" i="3"/>
  <c r="M42" i="3"/>
  <c r="L42" i="3"/>
  <c r="O42" i="3" s="1"/>
  <c r="N36" i="3"/>
  <c r="M36" i="3"/>
  <c r="P36" i="3" s="1"/>
  <c r="P35" i="3"/>
  <c r="N35" i="3"/>
  <c r="N34" i="3" s="1"/>
  <c r="M35" i="3"/>
  <c r="L35" i="3"/>
  <c r="P34" i="3"/>
  <c r="M34" i="3"/>
  <c r="N33" i="3"/>
  <c r="N32" i="3"/>
  <c r="N31" i="3" s="1"/>
  <c r="M32" i="3"/>
  <c r="L32" i="3"/>
  <c r="L29" i="3" s="1"/>
  <c r="N25" i="3"/>
  <c r="N15" i="3" s="1"/>
  <c r="M25" i="3"/>
  <c r="L25" i="3"/>
  <c r="O25" i="3" s="1"/>
  <c r="P22" i="3"/>
  <c r="O22" i="3"/>
  <c r="N22" i="3"/>
  <c r="M22" i="3"/>
  <c r="L22" i="3"/>
  <c r="O19" i="3"/>
  <c r="L19" i="3"/>
  <c r="M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O808" i="2"/>
  <c r="N808" i="2"/>
  <c r="M808" i="2"/>
  <c r="P808" i="2" s="1"/>
  <c r="L808" i="2"/>
  <c r="N807" i="2"/>
  <c r="N805" i="2" s="1"/>
  <c r="M807" i="2"/>
  <c r="P807" i="2" s="1"/>
  <c r="L807" i="2"/>
  <c r="O807" i="2" s="1"/>
  <c r="N806" i="2"/>
  <c r="M806" i="2"/>
  <c r="L806" i="2"/>
  <c r="O806" i="2" s="1"/>
  <c r="L805" i="2"/>
  <c r="O805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N788" i="2" s="1"/>
  <c r="N786" i="2" s="1"/>
  <c r="L791" i="2"/>
  <c r="P790" i="2"/>
  <c r="O790" i="2"/>
  <c r="M789" i="2"/>
  <c r="P789" i="2" s="1"/>
  <c r="M788" i="2"/>
  <c r="P788" i="2" s="1"/>
  <c r="N787" i="2"/>
  <c r="M787" i="2"/>
  <c r="L787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P774" i="2"/>
  <c r="O774" i="2"/>
  <c r="P773" i="2"/>
  <c r="O773" i="2"/>
  <c r="N773" i="2"/>
  <c r="M773" i="2"/>
  <c r="L773" i="2"/>
  <c r="O772" i="2"/>
  <c r="N772" i="2"/>
  <c r="M772" i="2"/>
  <c r="P772" i="2" s="1"/>
  <c r="L772" i="2"/>
  <c r="N771" i="2"/>
  <c r="N770" i="2" s="1"/>
  <c r="M771" i="2"/>
  <c r="P771" i="2" s="1"/>
  <c r="L771" i="2"/>
  <c r="O771" i="2" s="1"/>
  <c r="M770" i="2"/>
  <c r="P770" i="2" s="1"/>
  <c r="L770" i="2"/>
  <c r="O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P758" i="2"/>
  <c r="O758" i="2"/>
  <c r="P757" i="2"/>
  <c r="O757" i="2"/>
  <c r="N757" i="2"/>
  <c r="M757" i="2"/>
  <c r="L757" i="2"/>
  <c r="O756" i="2"/>
  <c r="N756" i="2"/>
  <c r="M756" i="2"/>
  <c r="P756" i="2" s="1"/>
  <c r="L756" i="2"/>
  <c r="N755" i="2"/>
  <c r="N754" i="2" s="1"/>
  <c r="M755" i="2"/>
  <c r="P755" i="2" s="1"/>
  <c r="L755" i="2"/>
  <c r="O755" i="2" s="1"/>
  <c r="M754" i="2"/>
  <c r="P754" i="2" s="1"/>
  <c r="L754" i="2"/>
  <c r="O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P741" i="2"/>
  <c r="O741" i="2"/>
  <c r="P740" i="2"/>
  <c r="O740" i="2"/>
  <c r="N740" i="2"/>
  <c r="M740" i="2"/>
  <c r="L740" i="2"/>
  <c r="O739" i="2"/>
  <c r="N739" i="2"/>
  <c r="M739" i="2"/>
  <c r="P739" i="2" s="1"/>
  <c r="L739" i="2"/>
  <c r="N738" i="2"/>
  <c r="N737" i="2" s="1"/>
  <c r="M738" i="2"/>
  <c r="L738" i="2"/>
  <c r="O738" i="2" s="1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N690" i="2"/>
  <c r="L690" i="2"/>
  <c r="N688" i="2"/>
  <c r="N687" i="2"/>
  <c r="N686" i="2"/>
  <c r="M686" i="2"/>
  <c r="P686" i="2" s="1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K673" i="2" s="1"/>
  <c r="P667" i="2"/>
  <c r="O667" i="2"/>
  <c r="P666" i="2"/>
  <c r="O666" i="2"/>
  <c r="N665" i="2"/>
  <c r="M665" i="2"/>
  <c r="P665" i="2" s="1"/>
  <c r="L665" i="2"/>
  <c r="O665" i="2" s="1"/>
  <c r="N660" i="2"/>
  <c r="L660" i="2"/>
  <c r="M660" i="2" s="1"/>
  <c r="P660" i="2" s="1"/>
  <c r="P659" i="2"/>
  <c r="O659" i="2"/>
  <c r="N658" i="2"/>
  <c r="N657" i="2"/>
  <c r="P656" i="2"/>
  <c r="N656" i="2"/>
  <c r="N655" i="2" s="1"/>
  <c r="M656" i="2"/>
  <c r="L656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N632" i="2" s="1"/>
  <c r="L634" i="2"/>
  <c r="M634" i="2" s="1"/>
  <c r="P633" i="2"/>
  <c r="O633" i="2"/>
  <c r="N631" i="2"/>
  <c r="O630" i="2"/>
  <c r="N630" i="2"/>
  <c r="M630" i="2"/>
  <c r="P630" i="2" s="1"/>
  <c r="L630" i="2"/>
  <c r="N629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2" i="2" s="1"/>
  <c r="J596" i="2"/>
  <c r="J594" i="2" s="1"/>
  <c r="J595" i="2"/>
  <c r="I594" i="2"/>
  <c r="K594" i="2" s="1"/>
  <c r="I593" i="2"/>
  <c r="I592" i="2" s="1"/>
  <c r="K592" i="2" s="1"/>
  <c r="J583" i="2"/>
  <c r="J577" i="2" s="1"/>
  <c r="J582" i="2"/>
  <c r="I577" i="2"/>
  <c r="K577" i="2" s="1"/>
  <c r="J576" i="2"/>
  <c r="J559" i="2" s="1"/>
  <c r="J543" i="2" s="1"/>
  <c r="I576" i="2"/>
  <c r="I559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L555" i="2" s="1"/>
  <c r="O555" i="2" s="1"/>
  <c r="P556" i="2"/>
  <c r="O556" i="2"/>
  <c r="N555" i="2"/>
  <c r="N545" i="2" s="1"/>
  <c r="M555" i="2"/>
  <c r="P555" i="2" s="1"/>
  <c r="N549" i="2"/>
  <c r="L549" i="2"/>
  <c r="L547" i="2" s="1"/>
  <c r="O547" i="2" s="1"/>
  <c r="P548" i="2"/>
  <c r="O548" i="2"/>
  <c r="N547" i="2"/>
  <c r="N546" i="2"/>
  <c r="M545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L533" i="2" s="1"/>
  <c r="O533" i="2" s="1"/>
  <c r="P534" i="2"/>
  <c r="O534" i="2"/>
  <c r="N533" i="2"/>
  <c r="M533" i="2"/>
  <c r="P533" i="2" s="1"/>
  <c r="N528" i="2"/>
  <c r="L528" i="2"/>
  <c r="M528" i="2" s="1"/>
  <c r="P528" i="2" s="1"/>
  <c r="P527" i="2"/>
  <c r="O527" i="2"/>
  <c r="N526" i="2"/>
  <c r="N525" i="2"/>
  <c r="P524" i="2"/>
  <c r="N524" i="2"/>
  <c r="N523" i="2" s="1"/>
  <c r="M524" i="2"/>
  <c r="L524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4" i="2" s="1"/>
  <c r="P506" i="2"/>
  <c r="O506" i="2"/>
  <c r="P505" i="2"/>
  <c r="N505" i="2"/>
  <c r="M505" i="2"/>
  <c r="L505" i="2"/>
  <c r="O505" i="2" s="1"/>
  <c r="P504" i="2"/>
  <c r="O504" i="2"/>
  <c r="M504" i="2"/>
  <c r="L504" i="2"/>
  <c r="P503" i="2"/>
  <c r="O503" i="2"/>
  <c r="N503" i="2"/>
  <c r="M503" i="2"/>
  <c r="L503" i="2"/>
  <c r="L502" i="2" s="1"/>
  <c r="O502" i="2" s="1"/>
  <c r="N502" i="2"/>
  <c r="M502" i="2"/>
  <c r="P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2" i="2"/>
  <c r="N470" i="2" s="1"/>
  <c r="L472" i="2"/>
  <c r="P471" i="2"/>
  <c r="O471" i="2"/>
  <c r="N469" i="2"/>
  <c r="P468" i="2"/>
  <c r="O468" i="2"/>
  <c r="N468" i="2"/>
  <c r="M468" i="2"/>
  <c r="L468" i="2"/>
  <c r="N467" i="2"/>
  <c r="J466" i="2"/>
  <c r="I466" i="2"/>
  <c r="J465" i="2"/>
  <c r="I465" i="2"/>
  <c r="K465" i="2" s="1"/>
  <c r="I464" i="2"/>
  <c r="I463" i="2"/>
  <c r="I462" i="2"/>
  <c r="I443" i="2" s="1"/>
  <c r="K443" i="2" s="1"/>
  <c r="I460" i="2"/>
  <c r="K460" i="2" s="1"/>
  <c r="K458" i="2"/>
  <c r="P456" i="2"/>
  <c r="L456" i="2"/>
  <c r="L454" i="2" s="1"/>
  <c r="O454" i="2" s="1"/>
  <c r="P455" i="2"/>
  <c r="O455" i="2"/>
  <c r="N454" i="2"/>
  <c r="M454" i="2"/>
  <c r="P454" i="2" s="1"/>
  <c r="N449" i="2"/>
  <c r="L449" i="2"/>
  <c r="M449" i="2" s="1"/>
  <c r="P448" i="2"/>
  <c r="O448" i="2"/>
  <c r="N447" i="2"/>
  <c r="N446" i="2"/>
  <c r="N444" i="2" s="1"/>
  <c r="N445" i="2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J434" i="2"/>
  <c r="J418" i="2" s="1"/>
  <c r="P431" i="2"/>
  <c r="L431" i="2"/>
  <c r="O431" i="2" s="1"/>
  <c r="P430" i="2"/>
  <c r="O430" i="2"/>
  <c r="P429" i="2"/>
  <c r="N429" i="2"/>
  <c r="M429" i="2"/>
  <c r="N424" i="2"/>
  <c r="L424" i="2"/>
  <c r="L422" i="2" s="1"/>
  <c r="P423" i="2"/>
  <c r="O423" i="2"/>
  <c r="N422" i="2"/>
  <c r="N421" i="2"/>
  <c r="N420" i="2"/>
  <c r="M420" i="2"/>
  <c r="P420" i="2" s="1"/>
  <c r="L420" i="2"/>
  <c r="K413" i="2"/>
  <c r="K412" i="2"/>
  <c r="N410" i="2"/>
  <c r="N408" i="2" s="1"/>
  <c r="M410" i="2"/>
  <c r="P410" i="2" s="1"/>
  <c r="L410" i="2"/>
  <c r="P409" i="2"/>
  <c r="O409" i="2"/>
  <c r="N407" i="2"/>
  <c r="M407" i="2"/>
  <c r="M405" i="2" s="1"/>
  <c r="P405" i="2" s="1"/>
  <c r="L407" i="2"/>
  <c r="O407" i="2" s="1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L395" i="2" s="1"/>
  <c r="O395" i="2" s="1"/>
  <c r="P396" i="2"/>
  <c r="O396" i="2"/>
  <c r="N394" i="2"/>
  <c r="M394" i="2"/>
  <c r="L394" i="2"/>
  <c r="O394" i="2" s="1"/>
  <c r="P393" i="2"/>
  <c r="O393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L336" i="2"/>
  <c r="L334" i="2" s="1"/>
  <c r="O334" i="2" s="1"/>
  <c r="P335" i="2"/>
  <c r="O335" i="2"/>
  <c r="N333" i="2"/>
  <c r="N331" i="2" s="1"/>
  <c r="M333" i="2"/>
  <c r="L333" i="2"/>
  <c r="L331" i="2" s="1"/>
  <c r="P332" i="2"/>
  <c r="O332" i="2"/>
  <c r="N329" i="2"/>
  <c r="M329" i="2"/>
  <c r="L329" i="2"/>
  <c r="O329" i="2" s="1"/>
  <c r="I327" i="2"/>
  <c r="I325" i="2"/>
  <c r="K325" i="2" s="1"/>
  <c r="N323" i="2"/>
  <c r="N321" i="2" s="1"/>
  <c r="M323" i="2"/>
  <c r="M321" i="2" s="1"/>
  <c r="P321" i="2" s="1"/>
  <c r="L323" i="2"/>
  <c r="L321" i="2" s="1"/>
  <c r="O321" i="2" s="1"/>
  <c r="P322" i="2"/>
  <c r="O322" i="2"/>
  <c r="N320" i="2"/>
  <c r="N318" i="2" s="1"/>
  <c r="M320" i="2"/>
  <c r="L320" i="2"/>
  <c r="L318" i="2" s="1"/>
  <c r="P319" i="2"/>
  <c r="O319" i="2"/>
  <c r="O316" i="2"/>
  <c r="N316" i="2"/>
  <c r="M316" i="2"/>
  <c r="P316" i="2" s="1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P306" i="2" s="1"/>
  <c r="L306" i="2"/>
  <c r="O306" i="2" s="1"/>
  <c r="P305" i="2"/>
  <c r="O305" i="2"/>
  <c r="N303" i="2"/>
  <c r="M303" i="2"/>
  <c r="M301" i="2" s="1"/>
  <c r="L303" i="2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P285" i="2" s="1"/>
  <c r="L285" i="2"/>
  <c r="P284" i="2"/>
  <c r="O284" i="2"/>
  <c r="N282" i="2"/>
  <c r="N280" i="2" s="1"/>
  <c r="M282" i="2"/>
  <c r="L282" i="2"/>
  <c r="P281" i="2"/>
  <c r="O281" i="2"/>
  <c r="P278" i="2"/>
  <c r="N278" i="2"/>
  <c r="M278" i="2"/>
  <c r="L278" i="2"/>
  <c r="J276" i="2"/>
  <c r="I271" i="2"/>
  <c r="I260" i="2" s="1"/>
  <c r="K260" i="2" s="1"/>
  <c r="N269" i="2"/>
  <c r="N267" i="2" s="1"/>
  <c r="M269" i="2"/>
  <c r="P269" i="2" s="1"/>
  <c r="L269" i="2"/>
  <c r="O269" i="2" s="1"/>
  <c r="P268" i="2"/>
  <c r="O268" i="2"/>
  <c r="N266" i="2"/>
  <c r="M266" i="2"/>
  <c r="M264" i="2" s="1"/>
  <c r="L266" i="2"/>
  <c r="P265" i="2"/>
  <c r="O265" i="2"/>
  <c r="P262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N227" i="2" s="1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26" i="2" s="1"/>
  <c r="J180" i="2" s="1"/>
  <c r="J236" i="2"/>
  <c r="I236" i="2"/>
  <c r="K236" i="2" s="1"/>
  <c r="J235" i="2"/>
  <c r="I235" i="2"/>
  <c r="J233" i="2"/>
  <c r="N231" i="2"/>
  <c r="N230" i="2"/>
  <c r="N229" i="2"/>
  <c r="N228" i="2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N184" i="2" s="1"/>
  <c r="M186" i="2"/>
  <c r="M184" i="2" s="1"/>
  <c r="L186" i="2"/>
  <c r="L184" i="2" s="1"/>
  <c r="P185" i="2"/>
  <c r="O185" i="2"/>
  <c r="O182" i="2"/>
  <c r="N182" i="2"/>
  <c r="M182" i="2"/>
  <c r="P182" i="2" s="1"/>
  <c r="L182" i="2"/>
  <c r="J177" i="2"/>
  <c r="J164" i="2" s="1"/>
  <c r="I176" i="2"/>
  <c r="I174" i="2" s="1"/>
  <c r="J174" i="2"/>
  <c r="N173" i="2"/>
  <c r="N171" i="2" s="1"/>
  <c r="M173" i="2"/>
  <c r="P173" i="2" s="1"/>
  <c r="L173" i="2"/>
  <c r="P172" i="2"/>
  <c r="O172" i="2"/>
  <c r="N170" i="2"/>
  <c r="N168" i="2" s="1"/>
  <c r="M170" i="2"/>
  <c r="L170" i="2"/>
  <c r="L168" i="2" s="1"/>
  <c r="P169" i="2"/>
  <c r="O169" i="2"/>
  <c r="O166" i="2"/>
  <c r="N166" i="2"/>
  <c r="M166" i="2"/>
  <c r="P166" i="2" s="1"/>
  <c r="L166" i="2"/>
  <c r="I159" i="2"/>
  <c r="K159" i="2" s="1"/>
  <c r="N157" i="2"/>
  <c r="N155" i="2" s="1"/>
  <c r="M157" i="2"/>
  <c r="P157" i="2" s="1"/>
  <c r="L157" i="2"/>
  <c r="O157" i="2" s="1"/>
  <c r="P156" i="2"/>
  <c r="O156" i="2"/>
  <c r="N154" i="2"/>
  <c r="M154" i="2"/>
  <c r="L154" i="2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I143" i="2" s="1"/>
  <c r="I144" i="2"/>
  <c r="N140" i="2"/>
  <c r="N138" i="2" s="1"/>
  <c r="M140" i="2"/>
  <c r="P140" i="2" s="1"/>
  <c r="L140" i="2"/>
  <c r="O140" i="2" s="1"/>
  <c r="P139" i="2"/>
  <c r="O139" i="2"/>
  <c r="N137" i="2"/>
  <c r="N135" i="2" s="1"/>
  <c r="M137" i="2"/>
  <c r="P137" i="2" s="1"/>
  <c r="L137" i="2"/>
  <c r="L135" i="2" s="1"/>
  <c r="O135" i="2" s="1"/>
  <c r="P136" i="2"/>
  <c r="O136" i="2"/>
  <c r="N133" i="2"/>
  <c r="M133" i="2"/>
  <c r="L133" i="2"/>
  <c r="O133" i="2" s="1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P124" i="2" s="1"/>
  <c r="L124" i="2"/>
  <c r="O124" i="2" s="1"/>
  <c r="P123" i="2"/>
  <c r="O123" i="2"/>
  <c r="N120" i="2"/>
  <c r="M120" i="2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I87" i="2" s="1"/>
  <c r="K87" i="2" s="1"/>
  <c r="J98" i="2"/>
  <c r="J86" i="2" s="1"/>
  <c r="I98" i="2"/>
  <c r="I86" i="2" s="1"/>
  <c r="N96" i="2"/>
  <c r="N94" i="2" s="1"/>
  <c r="M96" i="2"/>
  <c r="M94" i="2" s="1"/>
  <c r="P94" i="2" s="1"/>
  <c r="L96" i="2"/>
  <c r="L94" i="2" s="1"/>
  <c r="O94" i="2" s="1"/>
  <c r="P95" i="2"/>
  <c r="O95" i="2"/>
  <c r="N93" i="2"/>
  <c r="N91" i="2" s="1"/>
  <c r="M93" i="2"/>
  <c r="M91" i="2" s="1"/>
  <c r="L93" i="2"/>
  <c r="L91" i="2" s="1"/>
  <c r="P92" i="2"/>
  <c r="O92" i="2"/>
  <c r="N89" i="2"/>
  <c r="M89" i="2"/>
  <c r="P89" i="2" s="1"/>
  <c r="L89" i="2"/>
  <c r="O89" i="2" s="1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76" i="2"/>
  <c r="J64" i="2" s="1"/>
  <c r="N74" i="2"/>
  <c r="M74" i="2"/>
  <c r="P74" i="2" s="1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P67" i="2"/>
  <c r="N67" i="2"/>
  <c r="M67" i="2"/>
  <c r="L67" i="2"/>
  <c r="O67" i="2" s="1"/>
  <c r="J65" i="2"/>
  <c r="N61" i="2"/>
  <c r="N59" i="2" s="1"/>
  <c r="M61" i="2"/>
  <c r="M59" i="2" s="1"/>
  <c r="L61" i="2"/>
  <c r="L59" i="2" s="1"/>
  <c r="P60" i="2"/>
  <c r="O60" i="2"/>
  <c r="N58" i="2"/>
  <c r="N56" i="2" s="1"/>
  <c r="M58" i="2"/>
  <c r="M56" i="2" s="1"/>
  <c r="L58" i="2"/>
  <c r="L56" i="2" s="1"/>
  <c r="P57" i="2"/>
  <c r="O57" i="2"/>
  <c r="O54" i="2"/>
  <c r="N54" i="2"/>
  <c r="M54" i="2"/>
  <c r="P54" i="2" s="1"/>
  <c r="L54" i="2"/>
  <c r="N49" i="2"/>
  <c r="M49" i="2"/>
  <c r="L49" i="2"/>
  <c r="L47" i="2" s="1"/>
  <c r="O47" i="2" s="1"/>
  <c r="P48" i="2"/>
  <c r="O48" i="2"/>
  <c r="N46" i="2"/>
  <c r="N44" i="2" s="1"/>
  <c r="M46" i="2"/>
  <c r="L46" i="2"/>
  <c r="L44" i="2" s="1"/>
  <c r="P45" i="2"/>
  <c r="O45" i="2"/>
  <c r="P42" i="2"/>
  <c r="N42" i="2"/>
  <c r="M42" i="2"/>
  <c r="L42" i="2"/>
  <c r="O42" i="2" s="1"/>
  <c r="N36" i="2"/>
  <c r="N30" i="2" s="1"/>
  <c r="M36" i="2"/>
  <c r="P36" i="2" s="1"/>
  <c r="N35" i="2"/>
  <c r="N34" i="2" s="1"/>
  <c r="M35" i="2"/>
  <c r="M29" i="2" s="1"/>
  <c r="L35" i="2"/>
  <c r="O35" i="2" s="1"/>
  <c r="N33" i="2"/>
  <c r="P32" i="2"/>
  <c r="O32" i="2"/>
  <c r="N32" i="2"/>
  <c r="M32" i="2"/>
  <c r="L32" i="2"/>
  <c r="N31" i="2"/>
  <c r="N29" i="2"/>
  <c r="N28" i="2" s="1"/>
  <c r="L29" i="2"/>
  <c r="O29" i="2" s="1"/>
  <c r="P25" i="2"/>
  <c r="O25" i="2"/>
  <c r="N25" i="2"/>
  <c r="M25" i="2"/>
  <c r="L25" i="2"/>
  <c r="N22" i="2"/>
  <c r="N19" i="2" s="1"/>
  <c r="M22" i="2"/>
  <c r="P22" i="2" s="1"/>
  <c r="L22" i="2"/>
  <c r="O22" i="2" s="1"/>
  <c r="N15" i="2"/>
  <c r="M15" i="2"/>
  <c r="P15" i="2" s="1"/>
  <c r="L15" i="2"/>
  <c r="O15" i="2" s="1"/>
  <c r="L454" i="14" l="1"/>
  <c r="O454" i="14" s="1"/>
  <c r="L526" i="13"/>
  <c r="O526" i="13" s="1"/>
  <c r="L429" i="10"/>
  <c r="O429" i="10" s="1"/>
  <c r="L526" i="15"/>
  <c r="O526" i="15" s="1"/>
  <c r="L429" i="6"/>
  <c r="O429" i="6" s="1"/>
  <c r="L639" i="19"/>
  <c r="O639" i="19" s="1"/>
  <c r="L546" i="12"/>
  <c r="O546" i="12" s="1"/>
  <c r="K800" i="22"/>
  <c r="L533" i="16"/>
  <c r="O533" i="16" s="1"/>
  <c r="I275" i="22"/>
  <c r="K275" i="22" s="1"/>
  <c r="L429" i="16"/>
  <c r="O429" i="16" s="1"/>
  <c r="N55" i="20"/>
  <c r="N53" i="20" s="1"/>
  <c r="O791" i="22"/>
  <c r="L789" i="20"/>
  <c r="O789" i="20" s="1"/>
  <c r="L454" i="6"/>
  <c r="O454" i="6" s="1"/>
  <c r="M68" i="20"/>
  <c r="P68" i="20" s="1"/>
  <c r="N121" i="22"/>
  <c r="N119" i="22" s="1"/>
  <c r="K826" i="22"/>
  <c r="L477" i="12"/>
  <c r="O477" i="12" s="1"/>
  <c r="L477" i="7"/>
  <c r="O477" i="7" s="1"/>
  <c r="L658" i="7"/>
  <c r="O658" i="7" s="1"/>
  <c r="L454" i="3"/>
  <c r="O454" i="3" s="1"/>
  <c r="L347" i="22"/>
  <c r="L345" i="22" s="1"/>
  <c r="L533" i="14"/>
  <c r="O533" i="14" s="1"/>
  <c r="L639" i="17"/>
  <c r="O639" i="17" s="1"/>
  <c r="N90" i="16"/>
  <c r="N88" i="16" s="1"/>
  <c r="L658" i="16"/>
  <c r="O658" i="16" s="1"/>
  <c r="L789" i="15"/>
  <c r="O789" i="15" s="1"/>
  <c r="L231" i="20"/>
  <c r="K576" i="22"/>
  <c r="I86" i="16"/>
  <c r="K86" i="16" s="1"/>
  <c r="M347" i="22"/>
  <c r="M345" i="22" s="1"/>
  <c r="L477" i="14"/>
  <c r="O477" i="14" s="1"/>
  <c r="M267" i="21"/>
  <c r="P267" i="21" s="1"/>
  <c r="I86" i="20"/>
  <c r="K86" i="20" s="1"/>
  <c r="O351" i="21"/>
  <c r="L300" i="22"/>
  <c r="L298" i="22" s="1"/>
  <c r="O298" i="22" s="1"/>
  <c r="M155" i="22"/>
  <c r="P155" i="22" s="1"/>
  <c r="I314" i="22"/>
  <c r="K314" i="22" s="1"/>
  <c r="L788" i="22"/>
  <c r="L786" i="22" s="1"/>
  <c r="O786" i="22" s="1"/>
  <c r="O690" i="21"/>
  <c r="N317" i="20"/>
  <c r="N315" i="20" s="1"/>
  <c r="N121" i="21"/>
  <c r="N119" i="21" s="1"/>
  <c r="L330" i="22"/>
  <c r="L328" i="22" s="1"/>
  <c r="P353" i="22"/>
  <c r="I77" i="22"/>
  <c r="I65" i="22" s="1"/>
  <c r="K65" i="22" s="1"/>
  <c r="L429" i="14"/>
  <c r="O429" i="14" s="1"/>
  <c r="L405" i="21"/>
  <c r="O405" i="21" s="1"/>
  <c r="L183" i="20"/>
  <c r="L181" i="20" s="1"/>
  <c r="I86" i="21"/>
  <c r="K86" i="21" s="1"/>
  <c r="M171" i="22"/>
  <c r="P171" i="22" s="1"/>
  <c r="L304" i="22"/>
  <c r="O304" i="22" s="1"/>
  <c r="L447" i="6"/>
  <c r="O447" i="6" s="1"/>
  <c r="L187" i="22"/>
  <c r="O187" i="22" s="1"/>
  <c r="L217" i="22"/>
  <c r="O217" i="22" s="1"/>
  <c r="M121" i="21"/>
  <c r="P121" i="21" s="1"/>
  <c r="M330" i="21"/>
  <c r="M328" i="21" s="1"/>
  <c r="M391" i="21"/>
  <c r="P391" i="21" s="1"/>
  <c r="M187" i="22"/>
  <c r="P187" i="22" s="1"/>
  <c r="P269" i="22"/>
  <c r="M279" i="22"/>
  <c r="M277" i="22" s="1"/>
  <c r="P277" i="22" s="1"/>
  <c r="M318" i="22"/>
  <c r="P318" i="22" s="1"/>
  <c r="L526" i="3"/>
  <c r="O526" i="3" s="1"/>
  <c r="L318" i="14"/>
  <c r="O318" i="14" s="1"/>
  <c r="L321" i="14"/>
  <c r="O321" i="14" s="1"/>
  <c r="K385" i="21"/>
  <c r="L209" i="22"/>
  <c r="O209" i="22" s="1"/>
  <c r="P306" i="22"/>
  <c r="M330" i="22"/>
  <c r="M328" i="22" s="1"/>
  <c r="P49" i="22"/>
  <c r="L33" i="22"/>
  <c r="O33" i="22" s="1"/>
  <c r="L43" i="22"/>
  <c r="L41" i="22" s="1"/>
  <c r="K174" i="22"/>
  <c r="I164" i="22"/>
  <c r="K164" i="22" s="1"/>
  <c r="N68" i="21"/>
  <c r="N66" i="21" s="1"/>
  <c r="L330" i="21"/>
  <c r="L328" i="21" s="1"/>
  <c r="N167" i="22"/>
  <c r="N165" i="22" s="1"/>
  <c r="K176" i="22"/>
  <c r="N183" i="22"/>
  <c r="N181" i="22" s="1"/>
  <c r="L263" i="22"/>
  <c r="L261" i="22" s="1"/>
  <c r="M334" i="22"/>
  <c r="P334" i="22" s="1"/>
  <c r="K700" i="22"/>
  <c r="J722" i="22"/>
  <c r="K722" i="22" s="1"/>
  <c r="L229" i="20"/>
  <c r="M135" i="22"/>
  <c r="P135" i="22" s="1"/>
  <c r="L138" i="22"/>
  <c r="O138" i="22" s="1"/>
  <c r="L283" i="22"/>
  <c r="O283" i="22" s="1"/>
  <c r="L317" i="22"/>
  <c r="O317" i="22" s="1"/>
  <c r="K824" i="22"/>
  <c r="L121" i="22"/>
  <c r="O121" i="22" s="1"/>
  <c r="L555" i="20"/>
  <c r="O555" i="20" s="1"/>
  <c r="N90" i="21"/>
  <c r="N88" i="21" s="1"/>
  <c r="K369" i="21"/>
  <c r="K649" i="21"/>
  <c r="L47" i="22"/>
  <c r="O47" i="22" s="1"/>
  <c r="N55" i="22"/>
  <c r="N53" i="22" s="1"/>
  <c r="P71" i="22"/>
  <c r="N90" i="22"/>
  <c r="N88" i="22" s="1"/>
  <c r="J288" i="22"/>
  <c r="J275" i="22" s="1"/>
  <c r="I297" i="22"/>
  <c r="K297" i="22" s="1"/>
  <c r="M300" i="22"/>
  <c r="P300" i="22" s="1"/>
  <c r="M404" i="22"/>
  <c r="P404" i="22" s="1"/>
  <c r="M408" i="22"/>
  <c r="P408" i="22" s="1"/>
  <c r="M125" i="20"/>
  <c r="P125" i="20" s="1"/>
  <c r="M55" i="22"/>
  <c r="M53" i="22" s="1"/>
  <c r="M72" i="22"/>
  <c r="P72" i="22" s="1"/>
  <c r="L429" i="21"/>
  <c r="O429" i="21" s="1"/>
  <c r="K827" i="21"/>
  <c r="O93" i="22"/>
  <c r="L122" i="22"/>
  <c r="O122" i="22" s="1"/>
  <c r="I130" i="22"/>
  <c r="K130" i="22" s="1"/>
  <c r="M138" i="22"/>
  <c r="P138" i="22" s="1"/>
  <c r="I233" i="22"/>
  <c r="K233" i="22" s="1"/>
  <c r="K435" i="22"/>
  <c r="J537" i="22"/>
  <c r="J522" i="22" s="1"/>
  <c r="L657" i="22"/>
  <c r="L184" i="20"/>
  <c r="L187" i="20"/>
  <c r="O187" i="20" s="1"/>
  <c r="K370" i="21"/>
  <c r="N56" i="22"/>
  <c r="P56" i="22" s="1"/>
  <c r="L59" i="22"/>
  <c r="O59" i="22" s="1"/>
  <c r="L94" i="22"/>
  <c r="O94" i="22" s="1"/>
  <c r="L152" i="22"/>
  <c r="O152" i="22" s="1"/>
  <c r="N151" i="22"/>
  <c r="N149" i="22" s="1"/>
  <c r="M168" i="22"/>
  <c r="P168" i="22" s="1"/>
  <c r="L198" i="22"/>
  <c r="O198" i="22" s="1"/>
  <c r="K215" i="22"/>
  <c r="I260" i="22"/>
  <c r="K260" i="22" s="1"/>
  <c r="M321" i="22"/>
  <c r="P321" i="22" s="1"/>
  <c r="J433" i="22"/>
  <c r="J417" i="22" s="1"/>
  <c r="K417" i="22" s="1"/>
  <c r="O660" i="22"/>
  <c r="K701" i="22"/>
  <c r="K723" i="22"/>
  <c r="L122" i="21"/>
  <c r="O122" i="21" s="1"/>
  <c r="L404" i="21"/>
  <c r="L402" i="21" s="1"/>
  <c r="O402" i="21" s="1"/>
  <c r="L69" i="22"/>
  <c r="O69" i="22" s="1"/>
  <c r="M134" i="22"/>
  <c r="O186" i="22"/>
  <c r="L230" i="22"/>
  <c r="L209" i="21"/>
  <c r="O209" i="21" s="1"/>
  <c r="P306" i="21"/>
  <c r="P186" i="22"/>
  <c r="L238" i="22"/>
  <c r="O238" i="22" s="1"/>
  <c r="L267" i="22"/>
  <c r="O267" i="22" s="1"/>
  <c r="M317" i="22"/>
  <c r="P317" i="22" s="1"/>
  <c r="K338" i="22"/>
  <c r="I434" i="22"/>
  <c r="I418" i="22" s="1"/>
  <c r="K418" i="22" s="1"/>
  <c r="O535" i="22"/>
  <c r="L632" i="22"/>
  <c r="O632" i="22" s="1"/>
  <c r="N43" i="21"/>
  <c r="N41" i="21" s="1"/>
  <c r="L55" i="21"/>
  <c r="L53" i="21" s="1"/>
  <c r="L231" i="21"/>
  <c r="K362" i="21"/>
  <c r="L555" i="21"/>
  <c r="O555" i="21" s="1"/>
  <c r="O320" i="22"/>
  <c r="L404" i="22"/>
  <c r="O404" i="22" s="1"/>
  <c r="K825" i="22"/>
  <c r="K143" i="22"/>
  <c r="I131" i="22"/>
  <c r="K131" i="22" s="1"/>
  <c r="O300" i="22"/>
  <c r="N263" i="21"/>
  <c r="N261" i="21" s="1"/>
  <c r="O44" i="22"/>
  <c r="J721" i="22"/>
  <c r="K721" i="22" s="1"/>
  <c r="M72" i="20"/>
  <c r="P72" i="20" s="1"/>
  <c r="M347" i="20"/>
  <c r="M345" i="20" s="1"/>
  <c r="N330" i="21"/>
  <c r="O336" i="21"/>
  <c r="M68" i="22"/>
  <c r="P68" i="22" s="1"/>
  <c r="I87" i="22"/>
  <c r="K87" i="22" s="1"/>
  <c r="L134" i="22"/>
  <c r="O134" i="22" s="1"/>
  <c r="K145" i="22"/>
  <c r="N184" i="22"/>
  <c r="P184" i="22" s="1"/>
  <c r="I190" i="22"/>
  <c r="K190" i="22" s="1"/>
  <c r="L280" i="22"/>
  <c r="O280" i="22" s="1"/>
  <c r="L301" i="22"/>
  <c r="O301" i="22" s="1"/>
  <c r="M348" i="22"/>
  <c r="P348" i="22" s="1"/>
  <c r="N347" i="22"/>
  <c r="N345" i="22" s="1"/>
  <c r="N391" i="22"/>
  <c r="N389" i="22" s="1"/>
  <c r="M395" i="22"/>
  <c r="P395" i="22" s="1"/>
  <c r="I628" i="22"/>
  <c r="K628" i="22" s="1"/>
  <c r="K699" i="22"/>
  <c r="K823" i="22"/>
  <c r="O93" i="21"/>
  <c r="K244" i="21"/>
  <c r="L33" i="21"/>
  <c r="L31" i="21" s="1"/>
  <c r="L36" i="22"/>
  <c r="O36" i="22" s="1"/>
  <c r="L90" i="22"/>
  <c r="O127" i="22"/>
  <c r="M183" i="22"/>
  <c r="L229" i="22"/>
  <c r="L231" i="22"/>
  <c r="M280" i="22"/>
  <c r="P280" i="22" s="1"/>
  <c r="P282" i="22"/>
  <c r="L183" i="21"/>
  <c r="L181" i="21" s="1"/>
  <c r="L447" i="21"/>
  <c r="O447" i="21" s="1"/>
  <c r="L279" i="22"/>
  <c r="O303" i="22"/>
  <c r="K340" i="22"/>
  <c r="N351" i="22"/>
  <c r="P351" i="22" s="1"/>
  <c r="M449" i="22"/>
  <c r="K538" i="22"/>
  <c r="K725" i="22"/>
  <c r="K827" i="22"/>
  <c r="M408" i="21"/>
  <c r="P408" i="21" s="1"/>
  <c r="P44" i="22"/>
  <c r="M59" i="22"/>
  <c r="P59" i="22" s="1"/>
  <c r="P93" i="22"/>
  <c r="L168" i="22"/>
  <c r="O168" i="22" s="1"/>
  <c r="M263" i="22"/>
  <c r="M261" i="22" s="1"/>
  <c r="M283" i="22"/>
  <c r="P283" i="22" s="1"/>
  <c r="P303" i="22"/>
  <c r="M405" i="22"/>
  <c r="P405" i="22" s="1"/>
  <c r="O449" i="22"/>
  <c r="L546" i="22"/>
  <c r="L544" i="22" s="1"/>
  <c r="O544" i="22" s="1"/>
  <c r="I592" i="22"/>
  <c r="K592" i="22" s="1"/>
  <c r="K828" i="22"/>
  <c r="L90" i="19"/>
  <c r="L88" i="19" s="1"/>
  <c r="M404" i="20"/>
  <c r="P404" i="20" s="1"/>
  <c r="P71" i="21"/>
  <c r="I112" i="21"/>
  <c r="K112" i="21" s="1"/>
  <c r="P350" i="21"/>
  <c r="M392" i="21"/>
  <c r="P392" i="21" s="1"/>
  <c r="M395" i="21"/>
  <c r="P395" i="21" s="1"/>
  <c r="K726" i="21"/>
  <c r="O46" i="22"/>
  <c r="P91" i="22"/>
  <c r="K98" i="22"/>
  <c r="J143" i="22"/>
  <c r="J131" i="22" s="1"/>
  <c r="N23" i="22"/>
  <c r="N13" i="22" s="1"/>
  <c r="N11" i="22" s="1"/>
  <c r="N317" i="22"/>
  <c r="N315" i="22" s="1"/>
  <c r="O58" i="22"/>
  <c r="L23" i="22"/>
  <c r="L55" i="22"/>
  <c r="L167" i="22"/>
  <c r="O167" i="22" s="1"/>
  <c r="O173" i="22"/>
  <c r="K204" i="22"/>
  <c r="I197" i="22"/>
  <c r="K197" i="22" s="1"/>
  <c r="L228" i="22"/>
  <c r="L249" i="22"/>
  <c r="K701" i="17"/>
  <c r="I559" i="20"/>
  <c r="K559" i="20" s="1"/>
  <c r="K593" i="20"/>
  <c r="O170" i="21"/>
  <c r="L187" i="21"/>
  <c r="O187" i="21" s="1"/>
  <c r="L300" i="21"/>
  <c r="L298" i="21" s="1"/>
  <c r="L331" i="21"/>
  <c r="K338" i="21"/>
  <c r="K379" i="21"/>
  <c r="L395" i="21"/>
  <c r="O395" i="21" s="1"/>
  <c r="M404" i="21"/>
  <c r="M402" i="21" s="1"/>
  <c r="P402" i="21" s="1"/>
  <c r="L422" i="21"/>
  <c r="O422" i="21" s="1"/>
  <c r="L688" i="21"/>
  <c r="O688" i="21" s="1"/>
  <c r="K708" i="21"/>
  <c r="K729" i="21"/>
  <c r="K821" i="21"/>
  <c r="L56" i="22"/>
  <c r="O74" i="22"/>
  <c r="L68" i="22"/>
  <c r="N135" i="22"/>
  <c r="N134" i="22"/>
  <c r="N132" i="22" s="1"/>
  <c r="N300" i="22"/>
  <c r="N298" i="22" s="1"/>
  <c r="N404" i="20"/>
  <c r="N402" i="20" s="1"/>
  <c r="L56" i="21"/>
  <c r="O56" i="21" s="1"/>
  <c r="O61" i="21"/>
  <c r="L267" i="21"/>
  <c r="O267" i="21" s="1"/>
  <c r="O301" i="21"/>
  <c r="P303" i="21"/>
  <c r="L408" i="21"/>
  <c r="O408" i="21" s="1"/>
  <c r="P15" i="22"/>
  <c r="P29" i="22"/>
  <c r="P394" i="22"/>
  <c r="M391" i="22"/>
  <c r="P391" i="22" s="1"/>
  <c r="M392" i="22"/>
  <c r="P392" i="22" s="1"/>
  <c r="L470" i="20"/>
  <c r="O470" i="20" s="1"/>
  <c r="M69" i="21"/>
  <c r="P301" i="21"/>
  <c r="L36" i="21"/>
  <c r="O36" i="21" s="1"/>
  <c r="P96" i="22"/>
  <c r="M26" i="22"/>
  <c r="M24" i="22" s="1"/>
  <c r="I364" i="22"/>
  <c r="K364" i="22" s="1"/>
  <c r="K365" i="22"/>
  <c r="P424" i="22"/>
  <c r="M422" i="22"/>
  <c r="O264" i="18"/>
  <c r="L125" i="20"/>
  <c r="O125" i="20" s="1"/>
  <c r="N121" i="20"/>
  <c r="N119" i="20" s="1"/>
  <c r="I216" i="20"/>
  <c r="K216" i="20" s="1"/>
  <c r="N300" i="20"/>
  <c r="N298" i="20" s="1"/>
  <c r="N69" i="21"/>
  <c r="O69" i="21" s="1"/>
  <c r="M72" i="21"/>
  <c r="P72" i="21" s="1"/>
  <c r="L91" i="21"/>
  <c r="O91" i="21" s="1"/>
  <c r="N26" i="21"/>
  <c r="N24" i="21" s="1"/>
  <c r="N122" i="21"/>
  <c r="L151" i="21"/>
  <c r="L149" i="21" s="1"/>
  <c r="M171" i="21"/>
  <c r="P171" i="21" s="1"/>
  <c r="L304" i="21"/>
  <c r="O304" i="21" s="1"/>
  <c r="M690" i="21"/>
  <c r="P690" i="21" s="1"/>
  <c r="K825" i="21"/>
  <c r="P22" i="22"/>
  <c r="M19" i="22"/>
  <c r="M12" i="22"/>
  <c r="N59" i="22"/>
  <c r="N26" i="22"/>
  <c r="N16" i="22" s="1"/>
  <c r="M94" i="22"/>
  <c r="P94" i="22" s="1"/>
  <c r="P127" i="22"/>
  <c r="M125" i="22"/>
  <c r="P125" i="22" s="1"/>
  <c r="L155" i="22"/>
  <c r="O155" i="22" s="1"/>
  <c r="N264" i="22"/>
  <c r="O264" i="22" s="1"/>
  <c r="N263" i="22"/>
  <c r="O266" i="22"/>
  <c r="L395" i="20"/>
  <c r="O395" i="20" s="1"/>
  <c r="L155" i="21"/>
  <c r="O155" i="21" s="1"/>
  <c r="L263" i="21"/>
  <c r="L261" i="21" s="1"/>
  <c r="N347" i="21"/>
  <c r="N345" i="21" s="1"/>
  <c r="L392" i="21"/>
  <c r="O392" i="21" s="1"/>
  <c r="L421" i="21"/>
  <c r="L419" i="21" s="1"/>
  <c r="L533" i="21"/>
  <c r="O533" i="21" s="1"/>
  <c r="K116" i="22"/>
  <c r="I112" i="22"/>
  <c r="K112" i="22" s="1"/>
  <c r="K224" i="22"/>
  <c r="I216" i="22"/>
  <c r="K216" i="22" s="1"/>
  <c r="M421" i="22"/>
  <c r="M419" i="22" s="1"/>
  <c r="K462" i="22"/>
  <c r="I443" i="22"/>
  <c r="K443" i="22" s="1"/>
  <c r="N9" i="22"/>
  <c r="N15" i="22"/>
  <c r="L26" i="22"/>
  <c r="L24" i="22" s="1"/>
  <c r="N29" i="22"/>
  <c r="N28" i="22" s="1"/>
  <c r="P58" i="22"/>
  <c r="O91" i="22"/>
  <c r="M122" i="22"/>
  <c r="P122" i="22" s="1"/>
  <c r="O137" i="22"/>
  <c r="L183" i="22"/>
  <c r="N301" i="22"/>
  <c r="N330" i="22"/>
  <c r="N328" i="22" s="1"/>
  <c r="P333" i="22"/>
  <c r="O336" i="22"/>
  <c r="L334" i="22"/>
  <c r="O334" i="22" s="1"/>
  <c r="N122" i="22"/>
  <c r="O329" i="22"/>
  <c r="P331" i="22"/>
  <c r="P390" i="22"/>
  <c r="O420" i="22"/>
  <c r="N422" i="22"/>
  <c r="N421" i="22"/>
  <c r="N419" i="22" s="1"/>
  <c r="L502" i="22"/>
  <c r="O502" i="22" s="1"/>
  <c r="O504" i="22"/>
  <c r="M43" i="22"/>
  <c r="K78" i="22"/>
  <c r="I76" i="22"/>
  <c r="P154" i="22"/>
  <c r="M151" i="22"/>
  <c r="P151" i="22" s="1"/>
  <c r="K244" i="22"/>
  <c r="N280" i="22"/>
  <c r="N279" i="22"/>
  <c r="N277" i="22" s="1"/>
  <c r="P346" i="22"/>
  <c r="O353" i="22"/>
  <c r="L351" i="22"/>
  <c r="L405" i="22"/>
  <c r="O405" i="22" s="1"/>
  <c r="O410" i="22"/>
  <c r="L408" i="22"/>
  <c r="O408" i="22" s="1"/>
  <c r="L429" i="22"/>
  <c r="O429" i="22" s="1"/>
  <c r="M523" i="22"/>
  <c r="P523" i="22" s="1"/>
  <c r="P524" i="22"/>
  <c r="N43" i="22"/>
  <c r="M90" i="22"/>
  <c r="M121" i="22"/>
  <c r="K144" i="22"/>
  <c r="P150" i="22"/>
  <c r="K159" i="22"/>
  <c r="I237" i="22"/>
  <c r="K255" i="22"/>
  <c r="I248" i="22"/>
  <c r="K248" i="22" s="1"/>
  <c r="L321" i="22"/>
  <c r="O321" i="22" s="1"/>
  <c r="O323" i="22"/>
  <c r="P350" i="22"/>
  <c r="N405" i="22"/>
  <c r="N404" i="22"/>
  <c r="N402" i="22" s="1"/>
  <c r="N444" i="22"/>
  <c r="O472" i="22"/>
  <c r="L469" i="22"/>
  <c r="L470" i="22"/>
  <c r="O470" i="22" s="1"/>
  <c r="L9" i="22"/>
  <c r="L15" i="22"/>
  <c r="M23" i="22"/>
  <c r="L29" i="22"/>
  <c r="P46" i="22"/>
  <c r="N68" i="22"/>
  <c r="N66" i="22" s="1"/>
  <c r="L151" i="22"/>
  <c r="M167" i="22"/>
  <c r="M264" i="22"/>
  <c r="P266" i="22"/>
  <c r="I276" i="22"/>
  <c r="K276" i="22" s="1"/>
  <c r="J327" i="22"/>
  <c r="K327" i="22" s="1"/>
  <c r="J364" i="22"/>
  <c r="O394" i="22"/>
  <c r="L392" i="22"/>
  <c r="O392" i="22" s="1"/>
  <c r="L391" i="22"/>
  <c r="L421" i="22"/>
  <c r="O421" i="22" s="1"/>
  <c r="K437" i="22"/>
  <c r="O350" i="22"/>
  <c r="L348" i="22"/>
  <c r="O348" i="22" s="1"/>
  <c r="P420" i="22"/>
  <c r="L446" i="22"/>
  <c r="O446" i="22" s="1"/>
  <c r="L454" i="22"/>
  <c r="O454" i="22" s="1"/>
  <c r="O479" i="22"/>
  <c r="L477" i="22"/>
  <c r="O477" i="22" s="1"/>
  <c r="K537" i="22"/>
  <c r="I522" i="22"/>
  <c r="K522" i="22" s="1"/>
  <c r="O424" i="22"/>
  <c r="L422" i="22"/>
  <c r="O422" i="22" s="1"/>
  <c r="L526" i="22"/>
  <c r="O526" i="22" s="1"/>
  <c r="L525" i="22"/>
  <c r="P329" i="22"/>
  <c r="O333" i="22"/>
  <c r="L331" i="22"/>
  <c r="O331" i="22" s="1"/>
  <c r="O397" i="22"/>
  <c r="L395" i="22"/>
  <c r="O395" i="22" s="1"/>
  <c r="N447" i="22"/>
  <c r="O447" i="22" s="1"/>
  <c r="N446" i="22"/>
  <c r="N504" i="22"/>
  <c r="N502" i="22" s="1"/>
  <c r="N505" i="22"/>
  <c r="K594" i="22"/>
  <c r="K559" i="22"/>
  <c r="I543" i="22"/>
  <c r="K543" i="22" s="1"/>
  <c r="O549" i="22"/>
  <c r="I442" i="22"/>
  <c r="K442" i="22" s="1"/>
  <c r="M549" i="22"/>
  <c r="O557" i="22"/>
  <c r="M660" i="22"/>
  <c r="L639" i="22"/>
  <c r="O639" i="22" s="1"/>
  <c r="K675" i="22"/>
  <c r="M786" i="22"/>
  <c r="P786" i="22" s="1"/>
  <c r="M805" i="22"/>
  <c r="P805" i="22" s="1"/>
  <c r="L631" i="22"/>
  <c r="K672" i="22"/>
  <c r="L688" i="22"/>
  <c r="O688" i="22" s="1"/>
  <c r="M690" i="22"/>
  <c r="I654" i="22"/>
  <c r="K654" i="22" s="1"/>
  <c r="K669" i="22"/>
  <c r="K673" i="22"/>
  <c r="L687" i="22"/>
  <c r="O687" i="22" s="1"/>
  <c r="M447" i="21"/>
  <c r="P447" i="21" s="1"/>
  <c r="M446" i="21"/>
  <c r="P446" i="21" s="1"/>
  <c r="M347" i="21"/>
  <c r="M345" i="21" s="1"/>
  <c r="L55" i="20"/>
  <c r="I77" i="21"/>
  <c r="K77" i="21" s="1"/>
  <c r="N94" i="21"/>
  <c r="P184" i="21"/>
  <c r="N267" i="21"/>
  <c r="M283" i="21"/>
  <c r="P283" i="21" s="1"/>
  <c r="M348" i="21"/>
  <c r="M472" i="21"/>
  <c r="M470" i="21" s="1"/>
  <c r="I522" i="21"/>
  <c r="K522" i="21" s="1"/>
  <c r="M634" i="21"/>
  <c r="P634" i="21" s="1"/>
  <c r="K674" i="21"/>
  <c r="L72" i="21"/>
  <c r="O72" i="21" s="1"/>
  <c r="L168" i="21"/>
  <c r="I216" i="21"/>
  <c r="K216" i="21" s="1"/>
  <c r="L318" i="21"/>
  <c r="O318" i="21" s="1"/>
  <c r="M317" i="21"/>
  <c r="M315" i="21" s="1"/>
  <c r="P315" i="21" s="1"/>
  <c r="N348" i="21"/>
  <c r="O348" i="21" s="1"/>
  <c r="K561" i="21"/>
  <c r="N263" i="20"/>
  <c r="N261" i="20" s="1"/>
  <c r="L26" i="21"/>
  <c r="L125" i="21"/>
  <c r="O125" i="21" s="1"/>
  <c r="M134" i="21"/>
  <c r="P134" i="21" s="1"/>
  <c r="L138" i="21"/>
  <c r="O138" i="21" s="1"/>
  <c r="P266" i="21"/>
  <c r="I434" i="21"/>
  <c r="I418" i="21" s="1"/>
  <c r="K418" i="21" s="1"/>
  <c r="O634" i="21"/>
  <c r="M405" i="20"/>
  <c r="P405" i="20" s="1"/>
  <c r="M408" i="20"/>
  <c r="P408" i="20" s="1"/>
  <c r="O154" i="21"/>
  <c r="L249" i="21"/>
  <c r="O249" i="21" s="1"/>
  <c r="P264" i="21"/>
  <c r="K287" i="21"/>
  <c r="N300" i="21"/>
  <c r="N298" i="21" s="1"/>
  <c r="P320" i="21"/>
  <c r="L547" i="21"/>
  <c r="K823" i="21"/>
  <c r="M43" i="21"/>
  <c r="M41" i="21" s="1"/>
  <c r="O71" i="21"/>
  <c r="L121" i="21"/>
  <c r="O121" i="21" s="1"/>
  <c r="M183" i="21"/>
  <c r="M181" i="21" s="1"/>
  <c r="M279" i="21"/>
  <c r="M277" i="21" s="1"/>
  <c r="K359" i="21"/>
  <c r="K647" i="21"/>
  <c r="K725" i="21"/>
  <c r="K826" i="21"/>
  <c r="M421" i="21"/>
  <c r="M419" i="21" s="1"/>
  <c r="P424" i="21"/>
  <c r="M422" i="21"/>
  <c r="P422" i="21" s="1"/>
  <c r="N23" i="21"/>
  <c r="N21" i="21" s="1"/>
  <c r="L90" i="20"/>
  <c r="L88" i="20" s="1"/>
  <c r="N125" i="20"/>
  <c r="I130" i="20"/>
  <c r="K130" i="20" s="1"/>
  <c r="P186" i="20"/>
  <c r="M300" i="20"/>
  <c r="P300" i="20" s="1"/>
  <c r="I364" i="20"/>
  <c r="K364" i="20" s="1"/>
  <c r="N44" i="21"/>
  <c r="O44" i="21" s="1"/>
  <c r="O46" i="21"/>
  <c r="P56" i="21"/>
  <c r="O58" i="21"/>
  <c r="L94" i="21"/>
  <c r="O94" i="21" s="1"/>
  <c r="K111" i="21"/>
  <c r="L171" i="21"/>
  <c r="O171" i="21" s="1"/>
  <c r="K176" i="21"/>
  <c r="O186" i="21"/>
  <c r="K204" i="21"/>
  <c r="M280" i="21"/>
  <c r="P282" i="21"/>
  <c r="M334" i="21"/>
  <c r="P334" i="21" s="1"/>
  <c r="J327" i="21"/>
  <c r="K327" i="21" s="1"/>
  <c r="P449" i="21"/>
  <c r="I654" i="21"/>
  <c r="K654" i="21" s="1"/>
  <c r="J722" i="21"/>
  <c r="K722" i="21" s="1"/>
  <c r="K728" i="21"/>
  <c r="I785" i="21"/>
  <c r="K785" i="21" s="1"/>
  <c r="K822" i="21"/>
  <c r="O96" i="20"/>
  <c r="L152" i="20"/>
  <c r="O152" i="20" s="1"/>
  <c r="L155" i="20"/>
  <c r="O155" i="20" s="1"/>
  <c r="O660" i="20"/>
  <c r="K821" i="20"/>
  <c r="K827" i="20"/>
  <c r="L43" i="21"/>
  <c r="L47" i="21"/>
  <c r="O47" i="21" s="1"/>
  <c r="P61" i="21"/>
  <c r="I76" i="21"/>
  <c r="I64" i="21" s="1"/>
  <c r="K64" i="21" s="1"/>
  <c r="M135" i="21"/>
  <c r="P135" i="21" s="1"/>
  <c r="P186" i="21"/>
  <c r="L198" i="21"/>
  <c r="O198" i="21" s="1"/>
  <c r="L217" i="21"/>
  <c r="O217" i="21" s="1"/>
  <c r="L264" i="21"/>
  <c r="O264" i="21" s="1"/>
  <c r="N280" i="21"/>
  <c r="O280" i="21" s="1"/>
  <c r="L283" i="21"/>
  <c r="O283" i="21" s="1"/>
  <c r="M300" i="21"/>
  <c r="O303" i="21"/>
  <c r="L321" i="21"/>
  <c r="O321" i="21" s="1"/>
  <c r="N391" i="21"/>
  <c r="N389" i="21" s="1"/>
  <c r="M68" i="19"/>
  <c r="P68" i="19" s="1"/>
  <c r="M72" i="19"/>
  <c r="P72" i="19" s="1"/>
  <c r="O49" i="21"/>
  <c r="K79" i="21"/>
  <c r="K82" i="21"/>
  <c r="L90" i="21"/>
  <c r="N151" i="21"/>
  <c r="L167" i="21"/>
  <c r="L165" i="21" s="1"/>
  <c r="L230" i="21"/>
  <c r="L317" i="21"/>
  <c r="J355" i="21"/>
  <c r="K355" i="21" s="1"/>
  <c r="K440" i="21"/>
  <c r="J537" i="21"/>
  <c r="J522" i="21" s="1"/>
  <c r="K577" i="21"/>
  <c r="K672" i="21"/>
  <c r="K723" i="21"/>
  <c r="K828" i="21"/>
  <c r="L23" i="21"/>
  <c r="L21" i="21" s="1"/>
  <c r="N55" i="21"/>
  <c r="N53" i="21" s="1"/>
  <c r="P93" i="21"/>
  <c r="M138" i="21"/>
  <c r="P138" i="21" s="1"/>
  <c r="N152" i="21"/>
  <c r="O152" i="21" s="1"/>
  <c r="M167" i="21"/>
  <c r="M165" i="21" s="1"/>
  <c r="N183" i="21"/>
  <c r="M187" i="21"/>
  <c r="P187" i="21" s="1"/>
  <c r="K378" i="21"/>
  <c r="M405" i="21"/>
  <c r="P405" i="21" s="1"/>
  <c r="L685" i="21"/>
  <c r="O685" i="21" s="1"/>
  <c r="J721" i="21"/>
  <c r="K721" i="21" s="1"/>
  <c r="K647" i="19"/>
  <c r="L446" i="20"/>
  <c r="O446" i="20" s="1"/>
  <c r="M23" i="21"/>
  <c r="O184" i="21"/>
  <c r="L391" i="21"/>
  <c r="O391" i="21" s="1"/>
  <c r="K720" i="21"/>
  <c r="L789" i="21"/>
  <c r="O789" i="21" s="1"/>
  <c r="L788" i="21"/>
  <c r="K824" i="21"/>
  <c r="L134" i="19"/>
  <c r="O134" i="19" s="1"/>
  <c r="J143" i="19"/>
  <c r="J131" i="19" s="1"/>
  <c r="M334" i="19"/>
  <c r="P334" i="19" s="1"/>
  <c r="O528" i="19"/>
  <c r="N43" i="20"/>
  <c r="N41" i="20" s="1"/>
  <c r="O93" i="20"/>
  <c r="M121" i="20"/>
  <c r="L230" i="20"/>
  <c r="O266" i="20"/>
  <c r="L279" i="20"/>
  <c r="O279" i="20" s="1"/>
  <c r="M392" i="20"/>
  <c r="P392" i="20" s="1"/>
  <c r="I443" i="20"/>
  <c r="K443" i="20" s="1"/>
  <c r="O456" i="20"/>
  <c r="L454" i="20"/>
  <c r="O454" i="20" s="1"/>
  <c r="P282" i="18"/>
  <c r="M408" i="18"/>
  <c r="P408" i="18" s="1"/>
  <c r="M267" i="19"/>
  <c r="P267" i="19" s="1"/>
  <c r="K701" i="19"/>
  <c r="O91" i="20"/>
  <c r="P266" i="20"/>
  <c r="K537" i="20"/>
  <c r="I522" i="20"/>
  <c r="K522" i="20" s="1"/>
  <c r="L788" i="20"/>
  <c r="N151" i="20"/>
  <c r="N149" i="20" s="1"/>
  <c r="P336" i="20"/>
  <c r="M334" i="20"/>
  <c r="P334" i="20" s="1"/>
  <c r="K237" i="21"/>
  <c r="M134" i="18"/>
  <c r="M132" i="18" s="1"/>
  <c r="P132" i="18" s="1"/>
  <c r="N151" i="18"/>
  <c r="N149" i="18" s="1"/>
  <c r="M280" i="20"/>
  <c r="P280" i="20" s="1"/>
  <c r="K287" i="20"/>
  <c r="P320" i="20"/>
  <c r="J722" i="20"/>
  <c r="K722" i="20" s="1"/>
  <c r="K360" i="19"/>
  <c r="M138" i="20"/>
  <c r="P138" i="20" s="1"/>
  <c r="L167" i="20"/>
  <c r="L165" i="20" s="1"/>
  <c r="L228" i="20"/>
  <c r="M301" i="20"/>
  <c r="P301" i="20" s="1"/>
  <c r="O323" i="20"/>
  <c r="L330" i="20"/>
  <c r="L328" i="20" s="1"/>
  <c r="L334" i="20"/>
  <c r="O334" i="20" s="1"/>
  <c r="J364" i="20"/>
  <c r="M660" i="20"/>
  <c r="P660" i="20" s="1"/>
  <c r="L657" i="20"/>
  <c r="L655" i="20" s="1"/>
  <c r="N547" i="21"/>
  <c r="O549" i="21"/>
  <c r="N546" i="21"/>
  <c r="L167" i="19"/>
  <c r="L165" i="19" s="1"/>
  <c r="L171" i="19"/>
  <c r="O171" i="19" s="1"/>
  <c r="L59" i="20"/>
  <c r="O59" i="20" s="1"/>
  <c r="L304" i="20"/>
  <c r="O304" i="20" s="1"/>
  <c r="K822" i="20"/>
  <c r="K828" i="20"/>
  <c r="L12" i="21"/>
  <c r="O15" i="21"/>
  <c r="L19" i="21"/>
  <c r="O22" i="21"/>
  <c r="M26" i="21"/>
  <c r="M24" i="21" s="1"/>
  <c r="O29" i="21"/>
  <c r="O35" i="21"/>
  <c r="P36" i="21"/>
  <c r="P54" i="21"/>
  <c r="N59" i="21"/>
  <c r="P59" i="21" s="1"/>
  <c r="L68" i="21"/>
  <c r="K115" i="21"/>
  <c r="I130" i="21"/>
  <c r="K130" i="21" s="1"/>
  <c r="L135" i="21"/>
  <c r="O135" i="21" s="1"/>
  <c r="I143" i="21"/>
  <c r="I148" i="21"/>
  <c r="K148" i="21" s="1"/>
  <c r="I208" i="21"/>
  <c r="K208" i="21" s="1"/>
  <c r="L238" i="21"/>
  <c r="L228" i="21"/>
  <c r="O262" i="21"/>
  <c r="N279" i="21"/>
  <c r="N277" i="21" s="1"/>
  <c r="N331" i="21"/>
  <c r="P333" i="21"/>
  <c r="M331" i="21"/>
  <c r="N405" i="21"/>
  <c r="N404" i="21"/>
  <c r="N402" i="21" s="1"/>
  <c r="N446" i="21"/>
  <c r="N544" i="21"/>
  <c r="I559" i="21"/>
  <c r="K576" i="21"/>
  <c r="I592" i="21"/>
  <c r="K592" i="21" s="1"/>
  <c r="K593" i="21"/>
  <c r="M68" i="21"/>
  <c r="P96" i="21"/>
  <c r="M94" i="21"/>
  <c r="P94" i="21" s="1"/>
  <c r="J143" i="21"/>
  <c r="J131" i="21" s="1"/>
  <c r="P157" i="21"/>
  <c r="M155" i="21"/>
  <c r="P155" i="21" s="1"/>
  <c r="P278" i="21"/>
  <c r="O282" i="21"/>
  <c r="M321" i="21"/>
  <c r="P321" i="21" s="1"/>
  <c r="P323" i="21"/>
  <c r="O353" i="21"/>
  <c r="L347" i="21"/>
  <c r="J365" i="21"/>
  <c r="K365" i="21" s="1"/>
  <c r="K372" i="21"/>
  <c r="P394" i="21"/>
  <c r="P549" i="21"/>
  <c r="M547" i="21"/>
  <c r="M546" i="21"/>
  <c r="P546" i="21" s="1"/>
  <c r="N12" i="21"/>
  <c r="P46" i="21"/>
  <c r="P49" i="21"/>
  <c r="M55" i="21"/>
  <c r="M91" i="21"/>
  <c r="P91" i="21" s="1"/>
  <c r="L134" i="21"/>
  <c r="N168" i="21"/>
  <c r="P170" i="21"/>
  <c r="K193" i="21"/>
  <c r="I190" i="21"/>
  <c r="K190" i="21" s="1"/>
  <c r="K309" i="21"/>
  <c r="I297" i="21"/>
  <c r="K297" i="21" s="1"/>
  <c r="O333" i="21"/>
  <c r="P353" i="21"/>
  <c r="I364" i="21"/>
  <c r="O472" i="21"/>
  <c r="L469" i="21"/>
  <c r="L470" i="21"/>
  <c r="P127" i="21"/>
  <c r="M125" i="21"/>
  <c r="P125" i="21" s="1"/>
  <c r="P154" i="21"/>
  <c r="M152" i="21"/>
  <c r="O299" i="21"/>
  <c r="J374" i="21"/>
  <c r="K374" i="21" s="1"/>
  <c r="K381" i="21"/>
  <c r="O503" i="21"/>
  <c r="L502" i="21"/>
  <c r="O502" i="21" s="1"/>
  <c r="L658" i="21"/>
  <c r="O658" i="21" s="1"/>
  <c r="M660" i="21"/>
  <c r="O660" i="21"/>
  <c r="M9" i="21"/>
  <c r="M15" i="21"/>
  <c r="M29" i="21"/>
  <c r="P58" i="21"/>
  <c r="I87" i="21"/>
  <c r="K87" i="21" s="1"/>
  <c r="M90" i="21"/>
  <c r="N134" i="21"/>
  <c r="N132" i="21" s="1"/>
  <c r="N167" i="21"/>
  <c r="K174" i="21"/>
  <c r="P182" i="21"/>
  <c r="I233" i="21"/>
  <c r="K233" i="21" s="1"/>
  <c r="M263" i="21"/>
  <c r="O266" i="21"/>
  <c r="L279" i="21"/>
  <c r="L277" i="21" s="1"/>
  <c r="J288" i="21"/>
  <c r="J275" i="21" s="1"/>
  <c r="K275" i="21" s="1"/>
  <c r="N318" i="21"/>
  <c r="N317" i="21"/>
  <c r="N315" i="21" s="1"/>
  <c r="K325" i="21"/>
  <c r="I314" i="21"/>
  <c r="K314" i="21" s="1"/>
  <c r="M351" i="21"/>
  <c r="P351" i="21" s="1"/>
  <c r="N444" i="21"/>
  <c r="O449" i="21"/>
  <c r="K460" i="21"/>
  <c r="I442" i="21"/>
  <c r="K442" i="21" s="1"/>
  <c r="O641" i="21"/>
  <c r="L639" i="21"/>
  <c r="O639" i="21" s="1"/>
  <c r="L631" i="21"/>
  <c r="O631" i="21" s="1"/>
  <c r="K651" i="21"/>
  <c r="I628" i="21"/>
  <c r="K628" i="21" s="1"/>
  <c r="P686" i="21"/>
  <c r="P124" i="21"/>
  <c r="M122" i="21"/>
  <c r="P122" i="21" s="1"/>
  <c r="M151" i="21"/>
  <c r="K164" i="21"/>
  <c r="P166" i="21"/>
  <c r="K255" i="21"/>
  <c r="I248" i="21"/>
  <c r="K248" i="21" s="1"/>
  <c r="K271" i="21"/>
  <c r="I260" i="21"/>
  <c r="K260" i="21" s="1"/>
  <c r="P346" i="21"/>
  <c r="K462" i="21"/>
  <c r="I443" i="21"/>
  <c r="K443" i="21" s="1"/>
  <c r="O528" i="21"/>
  <c r="L525" i="21"/>
  <c r="O525" i="21" s="1"/>
  <c r="L657" i="21"/>
  <c r="K340" i="21"/>
  <c r="K360" i="21"/>
  <c r="O424" i="21"/>
  <c r="K435" i="21"/>
  <c r="J433" i="21"/>
  <c r="J417" i="21" s="1"/>
  <c r="K417" i="21" s="1"/>
  <c r="P445" i="21"/>
  <c r="J226" i="21"/>
  <c r="J180" i="21" s="1"/>
  <c r="L229" i="21"/>
  <c r="O350" i="21"/>
  <c r="N472" i="21"/>
  <c r="M502" i="21"/>
  <c r="P502" i="21" s="1"/>
  <c r="P545" i="21"/>
  <c r="K560" i="21"/>
  <c r="L454" i="21"/>
  <c r="O454" i="21" s="1"/>
  <c r="L446" i="21"/>
  <c r="J594" i="21"/>
  <c r="K594" i="21" s="1"/>
  <c r="O456" i="21"/>
  <c r="L546" i="21"/>
  <c r="K675" i="21"/>
  <c r="N808" i="21"/>
  <c r="O791" i="21"/>
  <c r="K669" i="21"/>
  <c r="N134" i="20"/>
  <c r="N132" i="20" s="1"/>
  <c r="M55" i="19"/>
  <c r="M53" i="19" s="1"/>
  <c r="L421" i="19"/>
  <c r="O421" i="19" s="1"/>
  <c r="L36" i="20"/>
  <c r="N56" i="20"/>
  <c r="P56" i="20" s="1"/>
  <c r="M155" i="20"/>
  <c r="P155" i="20" s="1"/>
  <c r="M167" i="20"/>
  <c r="M165" i="20" s="1"/>
  <c r="P170" i="20"/>
  <c r="L217" i="20"/>
  <c r="O217" i="20" s="1"/>
  <c r="L347" i="20"/>
  <c r="L345" i="20" s="1"/>
  <c r="K460" i="20"/>
  <c r="O535" i="20"/>
  <c r="I275" i="19"/>
  <c r="K275" i="19" s="1"/>
  <c r="P61" i="20"/>
  <c r="L122" i="20"/>
  <c r="O122" i="20" s="1"/>
  <c r="N155" i="20"/>
  <c r="L171" i="20"/>
  <c r="O171" i="20" s="1"/>
  <c r="L301" i="20"/>
  <c r="O301" i="20" s="1"/>
  <c r="O424" i="20"/>
  <c r="L447" i="20"/>
  <c r="O447" i="20" s="1"/>
  <c r="K723" i="20"/>
  <c r="L454" i="9"/>
  <c r="O454" i="9" s="1"/>
  <c r="I276" i="19"/>
  <c r="K276" i="19" s="1"/>
  <c r="J364" i="19"/>
  <c r="J433" i="19"/>
  <c r="J417" i="19" s="1"/>
  <c r="P46" i="20"/>
  <c r="M122" i="20"/>
  <c r="P122" i="20" s="1"/>
  <c r="I190" i="20"/>
  <c r="K190" i="20" s="1"/>
  <c r="L391" i="20"/>
  <c r="O391" i="20" s="1"/>
  <c r="I434" i="20"/>
  <c r="I418" i="20" s="1"/>
  <c r="K418" i="20" s="1"/>
  <c r="L525" i="20"/>
  <c r="O525" i="20" s="1"/>
  <c r="O336" i="19"/>
  <c r="L249" i="20"/>
  <c r="O249" i="20" s="1"/>
  <c r="O348" i="20"/>
  <c r="K823" i="20"/>
  <c r="I364" i="19"/>
  <c r="M47" i="20"/>
  <c r="P47" i="20" s="1"/>
  <c r="L56" i="20"/>
  <c r="L300" i="20"/>
  <c r="O300" i="20" s="1"/>
  <c r="O331" i="20"/>
  <c r="N391" i="20"/>
  <c r="N389" i="20" s="1"/>
  <c r="L526" i="20"/>
  <c r="O526" i="20" s="1"/>
  <c r="K700" i="20"/>
  <c r="K725" i="20"/>
  <c r="M422" i="20"/>
  <c r="M421" i="20"/>
  <c r="M419" i="20" s="1"/>
  <c r="M152" i="20"/>
  <c r="P152" i="20" s="1"/>
  <c r="N330" i="18"/>
  <c r="N328" i="18" s="1"/>
  <c r="L91" i="19"/>
  <c r="O91" i="19" s="1"/>
  <c r="L125" i="19"/>
  <c r="O125" i="19" s="1"/>
  <c r="O333" i="19"/>
  <c r="K370" i="19"/>
  <c r="K378" i="19"/>
  <c r="K381" i="19"/>
  <c r="M44" i="20"/>
  <c r="P44" i="20" s="1"/>
  <c r="O58" i="20"/>
  <c r="I76" i="20"/>
  <c r="I64" i="20" s="1"/>
  <c r="K64" i="20" s="1"/>
  <c r="P96" i="20"/>
  <c r="N138" i="20"/>
  <c r="L151" i="20"/>
  <c r="O151" i="20" s="1"/>
  <c r="O173" i="20"/>
  <c r="L209" i="20"/>
  <c r="O209" i="20" s="1"/>
  <c r="K244" i="20"/>
  <c r="M330" i="20"/>
  <c r="K338" i="20"/>
  <c r="M395" i="20"/>
  <c r="P395" i="20" s="1"/>
  <c r="L405" i="20"/>
  <c r="O405" i="20" s="1"/>
  <c r="L422" i="20"/>
  <c r="L429" i="20"/>
  <c r="O429" i="20" s="1"/>
  <c r="L632" i="20"/>
  <c r="O632" i="20" s="1"/>
  <c r="L526" i="9"/>
  <c r="O526" i="9" s="1"/>
  <c r="L317" i="20"/>
  <c r="O317" i="20" s="1"/>
  <c r="K359" i="19"/>
  <c r="L23" i="20"/>
  <c r="L26" i="20"/>
  <c r="L24" i="20" s="1"/>
  <c r="P91" i="20"/>
  <c r="M151" i="20"/>
  <c r="I233" i="20"/>
  <c r="K233" i="20" s="1"/>
  <c r="M279" i="20"/>
  <c r="P279" i="20" s="1"/>
  <c r="L318" i="20"/>
  <c r="O318" i="20" s="1"/>
  <c r="L351" i="20"/>
  <c r="O351" i="20" s="1"/>
  <c r="O449" i="20"/>
  <c r="L546" i="20"/>
  <c r="L544" i="20" s="1"/>
  <c r="M549" i="20"/>
  <c r="M547" i="20" s="1"/>
  <c r="P547" i="20" s="1"/>
  <c r="K651" i="20"/>
  <c r="O658" i="20"/>
  <c r="I785" i="20"/>
  <c r="K785" i="20" s="1"/>
  <c r="K825" i="20"/>
  <c r="L138" i="17"/>
  <c r="O138" i="17" s="1"/>
  <c r="L198" i="19"/>
  <c r="O198" i="19" s="1"/>
  <c r="L632" i="19"/>
  <c r="O632" i="19" s="1"/>
  <c r="K725" i="19"/>
  <c r="J722" i="19"/>
  <c r="K722" i="19" s="1"/>
  <c r="N23" i="20"/>
  <c r="N21" i="20" s="1"/>
  <c r="M26" i="20"/>
  <c r="M24" i="20" s="1"/>
  <c r="L68" i="20"/>
  <c r="L66" i="20" s="1"/>
  <c r="O66" i="20" s="1"/>
  <c r="I260" i="20"/>
  <c r="K260" i="20" s="1"/>
  <c r="M263" i="20"/>
  <c r="N279" i="20"/>
  <c r="N277" i="20" s="1"/>
  <c r="N318" i="20"/>
  <c r="O353" i="20"/>
  <c r="L408" i="20"/>
  <c r="O408" i="20" s="1"/>
  <c r="O549" i="20"/>
  <c r="K594" i="20"/>
  <c r="K826" i="20"/>
  <c r="I130" i="17"/>
  <c r="K130" i="17" s="1"/>
  <c r="O333" i="18"/>
  <c r="N26" i="20"/>
  <c r="N16" i="20" s="1"/>
  <c r="N14" i="20" s="1"/>
  <c r="N68" i="20"/>
  <c r="N66" i="20" s="1"/>
  <c r="O547" i="20"/>
  <c r="J721" i="20"/>
  <c r="K721" i="20" s="1"/>
  <c r="N183" i="15"/>
  <c r="N181" i="15" s="1"/>
  <c r="N330" i="19"/>
  <c r="N328" i="19" s="1"/>
  <c r="K822" i="19"/>
  <c r="K825" i="19"/>
  <c r="K828" i="19"/>
  <c r="L33" i="20"/>
  <c r="O33" i="20" s="1"/>
  <c r="O44" i="20"/>
  <c r="P58" i="20"/>
  <c r="O71" i="20"/>
  <c r="M135" i="20"/>
  <c r="P135" i="20" s="1"/>
  <c r="M183" i="20"/>
  <c r="M181" i="20" s="1"/>
  <c r="O186" i="20"/>
  <c r="L198" i="20"/>
  <c r="O198" i="20" s="1"/>
  <c r="L264" i="20"/>
  <c r="O264" i="20" s="1"/>
  <c r="M304" i="20"/>
  <c r="P304" i="20" s="1"/>
  <c r="J327" i="20"/>
  <c r="K327" i="20" s="1"/>
  <c r="O394" i="20"/>
  <c r="L421" i="20"/>
  <c r="L419" i="20" s="1"/>
  <c r="K440" i="20"/>
  <c r="K824" i="20"/>
  <c r="L300" i="17"/>
  <c r="L298" i="17" s="1"/>
  <c r="L391" i="17"/>
  <c r="O391" i="17" s="1"/>
  <c r="P58" i="18"/>
  <c r="O186" i="18"/>
  <c r="M321" i="18"/>
  <c r="P321" i="18" s="1"/>
  <c r="K824" i="18"/>
  <c r="K827" i="18"/>
  <c r="O137" i="19"/>
  <c r="P184" i="19"/>
  <c r="I216" i="19"/>
  <c r="K216" i="19" s="1"/>
  <c r="K244" i="19"/>
  <c r="L228" i="19"/>
  <c r="M66" i="20"/>
  <c r="P66" i="20" s="1"/>
  <c r="M138" i="18"/>
  <c r="P138" i="18" s="1"/>
  <c r="N90" i="18"/>
  <c r="N88" i="18" s="1"/>
  <c r="I275" i="18"/>
  <c r="K275" i="18" s="1"/>
  <c r="K176" i="19"/>
  <c r="L183" i="19"/>
  <c r="L181" i="19" s="1"/>
  <c r="L187" i="19"/>
  <c r="O187" i="19" s="1"/>
  <c r="L229" i="19"/>
  <c r="K378" i="17"/>
  <c r="N152" i="18"/>
  <c r="O157" i="18"/>
  <c r="M391" i="18"/>
  <c r="P391" i="18" s="1"/>
  <c r="L43" i="19"/>
  <c r="L41" i="19" s="1"/>
  <c r="P154" i="19"/>
  <c r="I233" i="19"/>
  <c r="K233" i="19" s="1"/>
  <c r="N391" i="19"/>
  <c r="N389" i="19" s="1"/>
  <c r="L546" i="19"/>
  <c r="O546" i="19" s="1"/>
  <c r="P152" i="19"/>
  <c r="M347" i="18"/>
  <c r="M345" i="18" s="1"/>
  <c r="M125" i="19"/>
  <c r="P125" i="19" s="1"/>
  <c r="I164" i="19"/>
  <c r="K164" i="19" s="1"/>
  <c r="O184" i="19"/>
  <c r="O264" i="19"/>
  <c r="L300" i="19"/>
  <c r="L298" i="19" s="1"/>
  <c r="P306" i="19"/>
  <c r="M304" i="19"/>
  <c r="P304" i="19" s="1"/>
  <c r="P29" i="20"/>
  <c r="K340" i="19"/>
  <c r="O353" i="19"/>
  <c r="K362" i="19"/>
  <c r="K379" i="19"/>
  <c r="K466" i="19"/>
  <c r="P15" i="20"/>
  <c r="O32" i="20"/>
  <c r="L29" i="20"/>
  <c r="M43" i="20"/>
  <c r="O49" i="20"/>
  <c r="M55" i="20"/>
  <c r="P71" i="20"/>
  <c r="P93" i="20"/>
  <c r="I112" i="20"/>
  <c r="K112" i="20" s="1"/>
  <c r="L121" i="20"/>
  <c r="O121" i="20" s="1"/>
  <c r="O140" i="20"/>
  <c r="K174" i="20"/>
  <c r="N184" i="20"/>
  <c r="K255" i="20"/>
  <c r="I248" i="20"/>
  <c r="K248" i="20" s="1"/>
  <c r="L263" i="20"/>
  <c r="M267" i="20"/>
  <c r="P267" i="20" s="1"/>
  <c r="K309" i="20"/>
  <c r="P333" i="20"/>
  <c r="M331" i="20"/>
  <c r="P331" i="20" s="1"/>
  <c r="P351" i="20"/>
  <c r="N29" i="20"/>
  <c r="N28" i="20" s="1"/>
  <c r="O46" i="20"/>
  <c r="L134" i="20"/>
  <c r="J143" i="20"/>
  <c r="J131" i="20" s="1"/>
  <c r="O333" i="20"/>
  <c r="N330" i="20"/>
  <c r="N328" i="20" s="1"/>
  <c r="K649" i="19"/>
  <c r="M9" i="20"/>
  <c r="O12" i="20"/>
  <c r="M69" i="20"/>
  <c r="P69" i="20" s="1"/>
  <c r="I77" i="20"/>
  <c r="M134" i="20"/>
  <c r="P134" i="20" s="1"/>
  <c r="O137" i="20"/>
  <c r="I148" i="20"/>
  <c r="K148" i="20" s="1"/>
  <c r="N168" i="20"/>
  <c r="K176" i="20"/>
  <c r="N183" i="20"/>
  <c r="P189" i="20"/>
  <c r="O262" i="20"/>
  <c r="O282" i="20"/>
  <c r="L280" i="20"/>
  <c r="O280" i="20" s="1"/>
  <c r="K288" i="20"/>
  <c r="J288" i="20"/>
  <c r="J275" i="20" s="1"/>
  <c r="P348" i="20"/>
  <c r="O285" i="20"/>
  <c r="L283" i="20"/>
  <c r="O283" i="20" s="1"/>
  <c r="K325" i="20"/>
  <c r="I314" i="20"/>
  <c r="K314" i="20" s="1"/>
  <c r="O350" i="20"/>
  <c r="N347" i="20"/>
  <c r="O74" i="20"/>
  <c r="K80" i="20"/>
  <c r="I87" i="20"/>
  <c r="K87" i="20" s="1"/>
  <c r="M90" i="20"/>
  <c r="N167" i="20"/>
  <c r="O170" i="20"/>
  <c r="P173" i="20"/>
  <c r="K204" i="20"/>
  <c r="K215" i="20"/>
  <c r="L238" i="20"/>
  <c r="M264" i="20"/>
  <c r="P264" i="20" s="1"/>
  <c r="P278" i="20"/>
  <c r="N19" i="20"/>
  <c r="O25" i="20"/>
  <c r="L15" i="20"/>
  <c r="L43" i="20"/>
  <c r="M23" i="20"/>
  <c r="M21" i="20" s="1"/>
  <c r="N90" i="20"/>
  <c r="L267" i="20"/>
  <c r="O267" i="20" s="1"/>
  <c r="M283" i="20"/>
  <c r="P283" i="20" s="1"/>
  <c r="I143" i="20"/>
  <c r="O299" i="20"/>
  <c r="P323" i="20"/>
  <c r="K340" i="20"/>
  <c r="P353" i="20"/>
  <c r="M391" i="20"/>
  <c r="P391" i="20" s="1"/>
  <c r="P407" i="20"/>
  <c r="I417" i="20"/>
  <c r="O445" i="20"/>
  <c r="P350" i="20"/>
  <c r="N422" i="20"/>
  <c r="P424" i="20"/>
  <c r="K435" i="20"/>
  <c r="J433" i="20"/>
  <c r="J417" i="20" s="1"/>
  <c r="J592" i="20"/>
  <c r="K592" i="20" s="1"/>
  <c r="K674" i="20"/>
  <c r="I654" i="20"/>
  <c r="K654" i="20" s="1"/>
  <c r="K673" i="20"/>
  <c r="K669" i="20"/>
  <c r="K672" i="20"/>
  <c r="K675" i="20"/>
  <c r="L404" i="20"/>
  <c r="O404" i="20" s="1"/>
  <c r="N421" i="20"/>
  <c r="L502" i="20"/>
  <c r="O502" i="20" s="1"/>
  <c r="N523" i="20"/>
  <c r="N770" i="20"/>
  <c r="M444" i="20"/>
  <c r="P444" i="20" s="1"/>
  <c r="L469" i="20"/>
  <c r="O469" i="20" s="1"/>
  <c r="P524" i="20"/>
  <c r="O528" i="20"/>
  <c r="J537" i="20"/>
  <c r="J522" i="20" s="1"/>
  <c r="L631" i="20"/>
  <c r="O631" i="20" s="1"/>
  <c r="N657" i="20"/>
  <c r="M317" i="20"/>
  <c r="N419" i="20"/>
  <c r="L477" i="20"/>
  <c r="O477" i="20" s="1"/>
  <c r="N505" i="20"/>
  <c r="N504" i="20"/>
  <c r="N502" i="20" s="1"/>
  <c r="K538" i="20"/>
  <c r="N546" i="20"/>
  <c r="L639" i="20"/>
  <c r="O639" i="20" s="1"/>
  <c r="N687" i="20"/>
  <c r="N685" i="20" s="1"/>
  <c r="N739" i="20"/>
  <c r="N737" i="20" s="1"/>
  <c r="N756" i="20"/>
  <c r="N754" i="20" s="1"/>
  <c r="N772" i="20"/>
  <c r="M786" i="20"/>
  <c r="P786" i="20" s="1"/>
  <c r="M805" i="20"/>
  <c r="P805" i="20" s="1"/>
  <c r="L688" i="20"/>
  <c r="O688" i="20" s="1"/>
  <c r="M690" i="20"/>
  <c r="L687" i="20"/>
  <c r="L685" i="20" s="1"/>
  <c r="O685" i="20" s="1"/>
  <c r="M68" i="17"/>
  <c r="M66" i="17" s="1"/>
  <c r="N56" i="18"/>
  <c r="P56" i="18" s="1"/>
  <c r="L44" i="19"/>
  <c r="O44" i="19" s="1"/>
  <c r="L47" i="19"/>
  <c r="O47" i="19" s="1"/>
  <c r="L59" i="19"/>
  <c r="O59" i="19" s="1"/>
  <c r="P189" i="19"/>
  <c r="M280" i="19"/>
  <c r="P280" i="19" s="1"/>
  <c r="M279" i="19"/>
  <c r="P279" i="19" s="1"/>
  <c r="M391" i="19"/>
  <c r="P391" i="19" s="1"/>
  <c r="L36" i="19"/>
  <c r="L34" i="19" s="1"/>
  <c r="O34" i="19" s="1"/>
  <c r="K594" i="19"/>
  <c r="M72" i="17"/>
  <c r="P72" i="17" s="1"/>
  <c r="N134" i="18"/>
  <c r="N132" i="18" s="1"/>
  <c r="L408" i="18"/>
  <c r="O408" i="18" s="1"/>
  <c r="O152" i="19"/>
  <c r="O154" i="19"/>
  <c r="M283" i="19"/>
  <c r="P283" i="19" s="1"/>
  <c r="M317" i="19"/>
  <c r="P317" i="19" s="1"/>
  <c r="M321" i="19"/>
  <c r="P321" i="19" s="1"/>
  <c r="O323" i="19"/>
  <c r="P333" i="19"/>
  <c r="N351" i="19"/>
  <c r="P351" i="19" s="1"/>
  <c r="N392" i="19"/>
  <c r="N404" i="19"/>
  <c r="N402" i="19" s="1"/>
  <c r="L217" i="18"/>
  <c r="O217" i="18" s="1"/>
  <c r="L446" i="18"/>
  <c r="O446" i="18" s="1"/>
  <c r="K651" i="18"/>
  <c r="O168" i="19"/>
  <c r="L231" i="19"/>
  <c r="O285" i="19"/>
  <c r="L405" i="19"/>
  <c r="O405" i="19" s="1"/>
  <c r="I559" i="19"/>
  <c r="K559" i="19" s="1"/>
  <c r="L429" i="2"/>
  <c r="O429" i="2" s="1"/>
  <c r="K649" i="18"/>
  <c r="O58" i="19"/>
  <c r="M167" i="19"/>
  <c r="M165" i="19" s="1"/>
  <c r="P285" i="19"/>
  <c r="L301" i="19"/>
  <c r="O301" i="19" s="1"/>
  <c r="L304" i="19"/>
  <c r="O304" i="19" s="1"/>
  <c r="K374" i="19"/>
  <c r="O634" i="19"/>
  <c r="J721" i="19"/>
  <c r="K721" i="19" s="1"/>
  <c r="P58" i="19"/>
  <c r="I297" i="19"/>
  <c r="K297" i="19" s="1"/>
  <c r="P348" i="19"/>
  <c r="K369" i="19"/>
  <c r="K372" i="19"/>
  <c r="O431" i="19"/>
  <c r="K823" i="19"/>
  <c r="K826" i="19"/>
  <c r="N121" i="19"/>
  <c r="N119" i="19" s="1"/>
  <c r="M279" i="16"/>
  <c r="M277" i="16" s="1"/>
  <c r="K378" i="18"/>
  <c r="K374" i="18"/>
  <c r="N391" i="18"/>
  <c r="N389" i="18" s="1"/>
  <c r="M395" i="18"/>
  <c r="P395" i="18" s="1"/>
  <c r="K801" i="18"/>
  <c r="N55" i="19"/>
  <c r="N53" i="19" s="1"/>
  <c r="O74" i="19"/>
  <c r="L94" i="19"/>
  <c r="O94" i="19" s="1"/>
  <c r="M151" i="19"/>
  <c r="O186" i="19"/>
  <c r="L209" i="19"/>
  <c r="O209" i="19" s="1"/>
  <c r="L217" i="19"/>
  <c r="O217" i="19" s="1"/>
  <c r="O269" i="19"/>
  <c r="O282" i="19"/>
  <c r="I314" i="19"/>
  <c r="K314" i="19" s="1"/>
  <c r="N317" i="19"/>
  <c r="N315" i="19" s="1"/>
  <c r="N347" i="19"/>
  <c r="N345" i="19" s="1"/>
  <c r="K355" i="19"/>
  <c r="O394" i="19"/>
  <c r="N405" i="19"/>
  <c r="L408" i="19"/>
  <c r="O408" i="19" s="1"/>
  <c r="O424" i="19"/>
  <c r="M138" i="19"/>
  <c r="P138" i="19" s="1"/>
  <c r="O127" i="18"/>
  <c r="I260" i="18"/>
  <c r="K260" i="18" s="1"/>
  <c r="I364" i="18"/>
  <c r="K823" i="18"/>
  <c r="L33" i="19"/>
  <c r="O33" i="19" s="1"/>
  <c r="P46" i="19"/>
  <c r="L56" i="19"/>
  <c r="O56" i="19" s="1"/>
  <c r="L68" i="19"/>
  <c r="O68" i="19" s="1"/>
  <c r="O140" i="19"/>
  <c r="K146" i="19"/>
  <c r="P186" i="19"/>
  <c r="M263" i="19"/>
  <c r="M261" i="19" s="1"/>
  <c r="L263" i="19"/>
  <c r="L261" i="19" s="1"/>
  <c r="M300" i="19"/>
  <c r="M318" i="19"/>
  <c r="P318" i="19" s="1"/>
  <c r="M331" i="19"/>
  <c r="P331" i="19" s="1"/>
  <c r="L391" i="19"/>
  <c r="O391" i="19" s="1"/>
  <c r="P394" i="19"/>
  <c r="I522" i="19"/>
  <c r="K522" i="19" s="1"/>
  <c r="L547" i="19"/>
  <c r="O547" i="19" s="1"/>
  <c r="O549" i="19"/>
  <c r="M549" i="19"/>
  <c r="M546" i="19" s="1"/>
  <c r="P546" i="19" s="1"/>
  <c r="N300" i="19"/>
  <c r="N298" i="19" s="1"/>
  <c r="P353" i="19"/>
  <c r="O397" i="19"/>
  <c r="K224" i="17"/>
  <c r="L263" i="17"/>
  <c r="L261" i="17" s="1"/>
  <c r="M300" i="18"/>
  <c r="P300" i="18" s="1"/>
  <c r="L788" i="18"/>
  <c r="O788" i="18" s="1"/>
  <c r="L26" i="19"/>
  <c r="M69" i="19"/>
  <c r="P69" i="19" s="1"/>
  <c r="N68" i="19"/>
  <c r="N66" i="19" s="1"/>
  <c r="I86" i="19"/>
  <c r="K86" i="19" s="1"/>
  <c r="N183" i="19"/>
  <c r="P264" i="19"/>
  <c r="K288" i="19"/>
  <c r="K700" i="16"/>
  <c r="K824" i="16"/>
  <c r="I112" i="18"/>
  <c r="K112" i="18" s="1"/>
  <c r="N183" i="18"/>
  <c r="N181" i="18" s="1"/>
  <c r="L230" i="18"/>
  <c r="M301" i="18"/>
  <c r="P301" i="18" s="1"/>
  <c r="N317" i="18"/>
  <c r="N315" i="18" s="1"/>
  <c r="K340" i="18"/>
  <c r="J721" i="18"/>
  <c r="L23" i="19"/>
  <c r="L55" i="19"/>
  <c r="N69" i="19"/>
  <c r="M90" i="19"/>
  <c r="M88" i="19" s="1"/>
  <c r="L121" i="19"/>
  <c r="O121" i="19" s="1"/>
  <c r="N151" i="19"/>
  <c r="N149" i="19" s="1"/>
  <c r="P157" i="19"/>
  <c r="L404" i="19"/>
  <c r="O404" i="19" s="1"/>
  <c r="M424" i="19"/>
  <c r="L631" i="19"/>
  <c r="L788" i="19"/>
  <c r="O788" i="19" s="1"/>
  <c r="O557" i="19"/>
  <c r="K720" i="19"/>
  <c r="K821" i="19"/>
  <c r="K824" i="19"/>
  <c r="K827" i="19"/>
  <c r="P12" i="19"/>
  <c r="N9" i="19"/>
  <c r="K649" i="17"/>
  <c r="P320" i="18"/>
  <c r="L421" i="18"/>
  <c r="L419" i="18" s="1"/>
  <c r="O419" i="18" s="1"/>
  <c r="O424" i="18"/>
  <c r="O449" i="18"/>
  <c r="J785" i="18"/>
  <c r="N19" i="19"/>
  <c r="M26" i="19"/>
  <c r="N31" i="19"/>
  <c r="N34" i="19"/>
  <c r="M43" i="19"/>
  <c r="N23" i="19"/>
  <c r="N21" i="19" s="1"/>
  <c r="M59" i="19"/>
  <c r="P59" i="19" s="1"/>
  <c r="I77" i="19"/>
  <c r="I112" i="19"/>
  <c r="K112" i="19" s="1"/>
  <c r="M121" i="19"/>
  <c r="L155" i="19"/>
  <c r="O155" i="19" s="1"/>
  <c r="O166" i="19"/>
  <c r="O170" i="19"/>
  <c r="N167" i="19"/>
  <c r="I190" i="19"/>
  <c r="K190" i="19" s="1"/>
  <c r="K204" i="19"/>
  <c r="O266" i="19"/>
  <c r="K271" i="19"/>
  <c r="O303" i="19"/>
  <c r="K338" i="19"/>
  <c r="J327" i="19"/>
  <c r="K327" i="19" s="1"/>
  <c r="L348" i="19"/>
  <c r="O348" i="19" s="1"/>
  <c r="L347" i="19"/>
  <c r="O350" i="19"/>
  <c r="P445" i="19"/>
  <c r="N68" i="16"/>
  <c r="N66" i="16" s="1"/>
  <c r="N183" i="16"/>
  <c r="N181" i="16" s="1"/>
  <c r="L267" i="17"/>
  <c r="O267" i="17" s="1"/>
  <c r="K708" i="17"/>
  <c r="K729" i="17"/>
  <c r="O350" i="18"/>
  <c r="L36" i="18"/>
  <c r="O36" i="18" s="1"/>
  <c r="L687" i="18"/>
  <c r="O687" i="18" s="1"/>
  <c r="O690" i="18"/>
  <c r="N26" i="19"/>
  <c r="N16" i="19" s="1"/>
  <c r="N43" i="19"/>
  <c r="O46" i="19"/>
  <c r="P49" i="19"/>
  <c r="I76" i="19"/>
  <c r="M134" i="19"/>
  <c r="P134" i="19" s="1"/>
  <c r="P137" i="19"/>
  <c r="L151" i="19"/>
  <c r="I226" i="19"/>
  <c r="K226" i="19" s="1"/>
  <c r="L238" i="19"/>
  <c r="K255" i="19"/>
  <c r="N263" i="19"/>
  <c r="M347" i="19"/>
  <c r="P350" i="19"/>
  <c r="K365" i="19"/>
  <c r="L422" i="18"/>
  <c r="O422" i="18" s="1"/>
  <c r="O12" i="19"/>
  <c r="L9" i="19"/>
  <c r="O25" i="19"/>
  <c r="L15" i="19"/>
  <c r="O54" i="19"/>
  <c r="I87" i="19"/>
  <c r="K87" i="19" s="1"/>
  <c r="M91" i="19"/>
  <c r="P91" i="19" s="1"/>
  <c r="P93" i="19"/>
  <c r="N134" i="19"/>
  <c r="N132" i="19" s="1"/>
  <c r="M171" i="19"/>
  <c r="P171" i="19" s="1"/>
  <c r="P173" i="19"/>
  <c r="P278" i="19"/>
  <c r="P316" i="19"/>
  <c r="P407" i="19"/>
  <c r="M405" i="19"/>
  <c r="P405" i="19" s="1"/>
  <c r="M404" i="19"/>
  <c r="P404" i="19" s="1"/>
  <c r="P410" i="19"/>
  <c r="M408" i="19"/>
  <c r="P408" i="19" s="1"/>
  <c r="N330" i="17"/>
  <c r="N328" i="17" s="1"/>
  <c r="L631" i="17"/>
  <c r="L629" i="17" s="1"/>
  <c r="O629" i="17" s="1"/>
  <c r="M43" i="18"/>
  <c r="M41" i="18" s="1"/>
  <c r="L68" i="18"/>
  <c r="L66" i="18" s="1"/>
  <c r="L198" i="18"/>
  <c r="O198" i="18" s="1"/>
  <c r="N321" i="18"/>
  <c r="K365" i="18"/>
  <c r="L555" i="18"/>
  <c r="O555" i="18" s="1"/>
  <c r="J722" i="18"/>
  <c r="P25" i="19"/>
  <c r="M15" i="19"/>
  <c r="M9" i="19" s="1"/>
  <c r="M56" i="19"/>
  <c r="P56" i="19" s="1"/>
  <c r="L69" i="19"/>
  <c r="O69" i="19" s="1"/>
  <c r="O71" i="19"/>
  <c r="O93" i="19"/>
  <c r="N90" i="19"/>
  <c r="L122" i="19"/>
  <c r="O122" i="19" s="1"/>
  <c r="O133" i="19"/>
  <c r="K145" i="19"/>
  <c r="I143" i="19"/>
  <c r="O299" i="19"/>
  <c r="M330" i="19"/>
  <c r="M395" i="19"/>
  <c r="P395" i="19" s="1"/>
  <c r="P397" i="19"/>
  <c r="I434" i="19"/>
  <c r="K438" i="19"/>
  <c r="M183" i="17"/>
  <c r="M181" i="17" s="1"/>
  <c r="P397" i="17"/>
  <c r="M47" i="18"/>
  <c r="P47" i="18" s="1"/>
  <c r="O58" i="18"/>
  <c r="M121" i="18"/>
  <c r="M119" i="18" s="1"/>
  <c r="N125" i="18"/>
  <c r="P125" i="18" s="1"/>
  <c r="M135" i="18"/>
  <c r="P135" i="18" s="1"/>
  <c r="L263" i="18"/>
  <c r="L261" i="18" s="1"/>
  <c r="P264" i="18"/>
  <c r="L301" i="18"/>
  <c r="O301" i="18" s="1"/>
  <c r="K360" i="18"/>
  <c r="L19" i="19"/>
  <c r="O32" i="19"/>
  <c r="L29" i="19"/>
  <c r="M122" i="19"/>
  <c r="P122" i="19" s="1"/>
  <c r="P133" i="19"/>
  <c r="K159" i="19"/>
  <c r="L249" i="19"/>
  <c r="O249" i="19" s="1"/>
  <c r="P262" i="19"/>
  <c r="P303" i="19"/>
  <c r="M301" i="19"/>
  <c r="P301" i="19" s="1"/>
  <c r="O320" i="19"/>
  <c r="L318" i="19"/>
  <c r="O318" i="19" s="1"/>
  <c r="L317" i="19"/>
  <c r="O403" i="19"/>
  <c r="L321" i="17"/>
  <c r="O321" i="17" s="1"/>
  <c r="M263" i="18"/>
  <c r="M261" i="18" s="1"/>
  <c r="P32" i="19"/>
  <c r="M29" i="19"/>
  <c r="M23" i="19"/>
  <c r="M44" i="19"/>
  <c r="P44" i="19" s="1"/>
  <c r="M94" i="19"/>
  <c r="P94" i="19" s="1"/>
  <c r="P96" i="19"/>
  <c r="M168" i="19"/>
  <c r="P168" i="19" s="1"/>
  <c r="P170" i="19"/>
  <c r="K215" i="19"/>
  <c r="I208" i="19"/>
  <c r="K208" i="19" s="1"/>
  <c r="N279" i="19"/>
  <c r="N277" i="19" s="1"/>
  <c r="P403" i="19"/>
  <c r="O420" i="19"/>
  <c r="M183" i="19"/>
  <c r="P266" i="19"/>
  <c r="L279" i="19"/>
  <c r="L331" i="19"/>
  <c r="O331" i="19" s="1"/>
  <c r="L330" i="19"/>
  <c r="O657" i="19"/>
  <c r="L655" i="19"/>
  <c r="O655" i="19" s="1"/>
  <c r="J537" i="19"/>
  <c r="J522" i="19" s="1"/>
  <c r="K538" i="19"/>
  <c r="K593" i="19"/>
  <c r="P686" i="19"/>
  <c r="N502" i="19"/>
  <c r="O545" i="19"/>
  <c r="P545" i="19"/>
  <c r="K651" i="19"/>
  <c r="I628" i="19"/>
  <c r="K628" i="19" s="1"/>
  <c r="I417" i="19"/>
  <c r="L447" i="19"/>
  <c r="O447" i="19" s="1"/>
  <c r="M449" i="19"/>
  <c r="L446" i="19"/>
  <c r="I443" i="19"/>
  <c r="K443" i="19" s="1"/>
  <c r="K462" i="19"/>
  <c r="L230" i="19"/>
  <c r="O390" i="19"/>
  <c r="K435" i="19"/>
  <c r="N447" i="19"/>
  <c r="N446" i="19"/>
  <c r="N444" i="19" s="1"/>
  <c r="N414" i="19" s="1"/>
  <c r="L454" i="19"/>
  <c r="O454" i="19" s="1"/>
  <c r="O456" i="19"/>
  <c r="L658" i="19"/>
  <c r="O658" i="19" s="1"/>
  <c r="O660" i="19"/>
  <c r="M660" i="19"/>
  <c r="L467" i="19"/>
  <c r="O467" i="19" s="1"/>
  <c r="O479" i="19"/>
  <c r="L477" i="19"/>
  <c r="O477" i="19" s="1"/>
  <c r="K723" i="19"/>
  <c r="P738" i="19"/>
  <c r="M737" i="19"/>
  <c r="P737" i="19" s="1"/>
  <c r="P771" i="19"/>
  <c r="M770" i="19"/>
  <c r="P770" i="19" s="1"/>
  <c r="P788" i="19"/>
  <c r="M786" i="19"/>
  <c r="P786" i="19" s="1"/>
  <c r="I785" i="19"/>
  <c r="K785" i="19" s="1"/>
  <c r="K800" i="19"/>
  <c r="O806" i="19"/>
  <c r="L805" i="19"/>
  <c r="O805" i="19" s="1"/>
  <c r="O787" i="19"/>
  <c r="M631" i="19"/>
  <c r="M632" i="19"/>
  <c r="P632" i="19" s="1"/>
  <c r="P634" i="19"/>
  <c r="N805" i="19"/>
  <c r="P755" i="19"/>
  <c r="M754" i="19"/>
  <c r="P754" i="19" s="1"/>
  <c r="O472" i="19"/>
  <c r="M472" i="19"/>
  <c r="L470" i="19"/>
  <c r="O470" i="19" s="1"/>
  <c r="L533" i="19"/>
  <c r="O533" i="19" s="1"/>
  <c r="O535" i="19"/>
  <c r="L525" i="19"/>
  <c r="O525" i="19" s="1"/>
  <c r="P807" i="19"/>
  <c r="M805" i="19"/>
  <c r="P805" i="19" s="1"/>
  <c r="K675" i="19"/>
  <c r="O791" i="19"/>
  <c r="K672" i="19"/>
  <c r="L688" i="19"/>
  <c r="O688" i="19" s="1"/>
  <c r="M690" i="19"/>
  <c r="N505" i="19"/>
  <c r="K669" i="19"/>
  <c r="K673" i="19"/>
  <c r="L687" i="19"/>
  <c r="I654" i="19"/>
  <c r="K654" i="19" s="1"/>
  <c r="M472" i="18"/>
  <c r="M469" i="18" s="1"/>
  <c r="P469" i="18" s="1"/>
  <c r="L469" i="18"/>
  <c r="L467" i="18" s="1"/>
  <c r="O549" i="18"/>
  <c r="L546" i="18"/>
  <c r="O546" i="18" s="1"/>
  <c r="L151" i="15"/>
  <c r="O151" i="15" s="1"/>
  <c r="I297" i="15"/>
  <c r="K297" i="15" s="1"/>
  <c r="L330" i="16"/>
  <c r="L328" i="16" s="1"/>
  <c r="L36" i="17"/>
  <c r="O36" i="17" s="1"/>
  <c r="M330" i="18"/>
  <c r="P333" i="18"/>
  <c r="M331" i="18"/>
  <c r="P331" i="18" s="1"/>
  <c r="M69" i="18"/>
  <c r="P69" i="18" s="1"/>
  <c r="M68" i="18"/>
  <c r="M66" i="18" s="1"/>
  <c r="M155" i="18"/>
  <c r="P155" i="18" s="1"/>
  <c r="M151" i="18"/>
  <c r="M26" i="18"/>
  <c r="M16" i="18" s="1"/>
  <c r="M14" i="18" s="1"/>
  <c r="K215" i="18"/>
  <c r="I208" i="18"/>
  <c r="K208" i="18" s="1"/>
  <c r="L47" i="16"/>
  <c r="O47" i="16" s="1"/>
  <c r="K359" i="16"/>
  <c r="M404" i="16"/>
  <c r="P404" i="16" s="1"/>
  <c r="P71" i="17"/>
  <c r="N69" i="17"/>
  <c r="P69" i="17" s="1"/>
  <c r="O61" i="18"/>
  <c r="L59" i="18"/>
  <c r="O96" i="18"/>
  <c r="L94" i="18"/>
  <c r="O94" i="18" s="1"/>
  <c r="O269" i="18"/>
  <c r="L267" i="18"/>
  <c r="O267" i="18" s="1"/>
  <c r="K309" i="18"/>
  <c r="I297" i="18"/>
  <c r="K297" i="18" s="1"/>
  <c r="N347" i="18"/>
  <c r="N345" i="18" s="1"/>
  <c r="O351" i="18"/>
  <c r="I433" i="18"/>
  <c r="I417" i="18" s="1"/>
  <c r="K435" i="18"/>
  <c r="K647" i="18"/>
  <c r="P407" i="18"/>
  <c r="M405" i="18"/>
  <c r="P405" i="18" s="1"/>
  <c r="M421" i="18"/>
  <c r="P421" i="18" s="1"/>
  <c r="P424" i="18"/>
  <c r="M422" i="18"/>
  <c r="M167" i="17"/>
  <c r="M165" i="17" s="1"/>
  <c r="K723" i="17"/>
  <c r="J721" i="17"/>
  <c r="K721" i="17" s="1"/>
  <c r="J143" i="18"/>
  <c r="J131" i="18" s="1"/>
  <c r="O282" i="18"/>
  <c r="K385" i="18"/>
  <c r="L279" i="17"/>
  <c r="L277" i="17" s="1"/>
  <c r="P61" i="18"/>
  <c r="I77" i="18"/>
  <c r="K77" i="18" s="1"/>
  <c r="N91" i="18"/>
  <c r="O91" i="18" s="1"/>
  <c r="K594" i="17"/>
  <c r="L43" i="18"/>
  <c r="L41" i="18" s="1"/>
  <c r="N59" i="18"/>
  <c r="P59" i="18" s="1"/>
  <c r="K81" i="18"/>
  <c r="L304" i="18"/>
  <c r="O304" i="18" s="1"/>
  <c r="M334" i="18"/>
  <c r="P334" i="18" s="1"/>
  <c r="I434" i="18"/>
  <c r="K434" i="18" s="1"/>
  <c r="K460" i="18"/>
  <c r="K561" i="18"/>
  <c r="J628" i="18"/>
  <c r="K628" i="18" s="1"/>
  <c r="M55" i="18"/>
  <c r="M53" i="18" s="1"/>
  <c r="L183" i="18"/>
  <c r="L181" i="18" s="1"/>
  <c r="L283" i="18"/>
  <c r="O283" i="18" s="1"/>
  <c r="M304" i="18"/>
  <c r="P304" i="18" s="1"/>
  <c r="J327" i="18"/>
  <c r="K327" i="18" s="1"/>
  <c r="L395" i="18"/>
  <c r="O395" i="18" s="1"/>
  <c r="I559" i="18"/>
  <c r="I543" i="18" s="1"/>
  <c r="K543" i="18" s="1"/>
  <c r="L231" i="17"/>
  <c r="O93" i="18"/>
  <c r="L187" i="18"/>
  <c r="O187" i="18" s="1"/>
  <c r="M283" i="18"/>
  <c r="P283" i="18" s="1"/>
  <c r="K359" i="18"/>
  <c r="K362" i="18"/>
  <c r="J433" i="18"/>
  <c r="J417" i="18" s="1"/>
  <c r="L525" i="18"/>
  <c r="O525" i="18" s="1"/>
  <c r="M660" i="18"/>
  <c r="M658" i="18" s="1"/>
  <c r="P658" i="18" s="1"/>
  <c r="L655" i="18"/>
  <c r="O655" i="18" s="1"/>
  <c r="O657" i="18"/>
  <c r="P351" i="17"/>
  <c r="N43" i="18"/>
  <c r="N41" i="18" s="1"/>
  <c r="L121" i="18"/>
  <c r="L119" i="18" s="1"/>
  <c r="N167" i="18"/>
  <c r="N165" i="18" s="1"/>
  <c r="K355" i="18"/>
  <c r="L280" i="18"/>
  <c r="O280" i="18" s="1"/>
  <c r="K288" i="18"/>
  <c r="O456" i="18"/>
  <c r="K462" i="18"/>
  <c r="K466" i="18"/>
  <c r="K577" i="18"/>
  <c r="M632" i="18"/>
  <c r="P632" i="18" s="1"/>
  <c r="O641" i="18"/>
  <c r="I654" i="18"/>
  <c r="K654" i="18" s="1"/>
  <c r="N23" i="17"/>
  <c r="N13" i="17" s="1"/>
  <c r="K325" i="17"/>
  <c r="M334" i="17"/>
  <c r="P334" i="17" s="1"/>
  <c r="L33" i="18"/>
  <c r="M72" i="18"/>
  <c r="P72" i="18" s="1"/>
  <c r="I76" i="18"/>
  <c r="I86" i="18"/>
  <c r="K86" i="18" s="1"/>
  <c r="L90" i="18"/>
  <c r="N121" i="18"/>
  <c r="N135" i="18"/>
  <c r="P137" i="18"/>
  <c r="K159" i="18"/>
  <c r="L171" i="18"/>
  <c r="O171" i="18" s="1"/>
  <c r="M183" i="18"/>
  <c r="M181" i="18" s="1"/>
  <c r="L231" i="18"/>
  <c r="N263" i="18"/>
  <c r="L279" i="18"/>
  <c r="M280" i="18"/>
  <c r="P280" i="18" s="1"/>
  <c r="K325" i="18"/>
  <c r="L331" i="18"/>
  <c r="O331" i="18" s="1"/>
  <c r="K338" i="18"/>
  <c r="L348" i="18"/>
  <c r="O348" i="18" s="1"/>
  <c r="O353" i="18"/>
  <c r="K369" i="18"/>
  <c r="J364" i="18"/>
  <c r="L392" i="18"/>
  <c r="O392" i="18" s="1"/>
  <c r="O407" i="18"/>
  <c r="O431" i="18"/>
  <c r="K439" i="18"/>
  <c r="O528" i="18"/>
  <c r="L658" i="18"/>
  <c r="O658" i="18" s="1"/>
  <c r="O660" i="18"/>
  <c r="K822" i="18"/>
  <c r="K828" i="18"/>
  <c r="L263" i="14"/>
  <c r="L261" i="14" s="1"/>
  <c r="M408" i="16"/>
  <c r="P408" i="16" s="1"/>
  <c r="L209" i="17"/>
  <c r="O209" i="17" s="1"/>
  <c r="L230" i="17"/>
  <c r="P280" i="17"/>
  <c r="K365" i="17"/>
  <c r="L55" i="18"/>
  <c r="M90" i="18"/>
  <c r="I174" i="18"/>
  <c r="L184" i="18"/>
  <c r="O184" i="18" s="1"/>
  <c r="M279" i="18"/>
  <c r="L317" i="18"/>
  <c r="M348" i="18"/>
  <c r="P348" i="18" s="1"/>
  <c r="P350" i="18"/>
  <c r="M392" i="18"/>
  <c r="P392" i="18" s="1"/>
  <c r="P394" i="18"/>
  <c r="L404" i="18"/>
  <c r="L547" i="18"/>
  <c r="O547" i="18" s="1"/>
  <c r="L526" i="17"/>
  <c r="O526" i="17" s="1"/>
  <c r="O124" i="18"/>
  <c r="O154" i="18"/>
  <c r="N279" i="18"/>
  <c r="N277" i="18" s="1"/>
  <c r="L300" i="18"/>
  <c r="L330" i="18"/>
  <c r="L347" i="18"/>
  <c r="L345" i="18" s="1"/>
  <c r="L391" i="18"/>
  <c r="M404" i="18"/>
  <c r="P404" i="18" s="1"/>
  <c r="K672" i="18"/>
  <c r="I785" i="18"/>
  <c r="L26" i="16"/>
  <c r="L24" i="16" s="1"/>
  <c r="O641" i="16"/>
  <c r="K99" i="17"/>
  <c r="P170" i="17"/>
  <c r="K287" i="17"/>
  <c r="I297" i="17"/>
  <c r="K297" i="17" s="1"/>
  <c r="K338" i="17"/>
  <c r="N55" i="18"/>
  <c r="O69" i="18"/>
  <c r="L134" i="18"/>
  <c r="O134" i="18" s="1"/>
  <c r="L151" i="18"/>
  <c r="O151" i="18" s="1"/>
  <c r="L167" i="18"/>
  <c r="O170" i="18"/>
  <c r="I190" i="18"/>
  <c r="K190" i="18" s="1"/>
  <c r="O266" i="18"/>
  <c r="I276" i="18"/>
  <c r="K276" i="18" s="1"/>
  <c r="L334" i="18"/>
  <c r="O334" i="18" s="1"/>
  <c r="P353" i="18"/>
  <c r="N404" i="18"/>
  <c r="N402" i="18" s="1"/>
  <c r="L631" i="18"/>
  <c r="O631" i="18" s="1"/>
  <c r="K673" i="18"/>
  <c r="O25" i="18"/>
  <c r="L138" i="18"/>
  <c r="O138" i="18" s="1"/>
  <c r="L26" i="18"/>
  <c r="O140" i="18"/>
  <c r="O166" i="18"/>
  <c r="M168" i="18"/>
  <c r="P168" i="18" s="1"/>
  <c r="P170" i="18"/>
  <c r="P403" i="18"/>
  <c r="O806" i="18"/>
  <c r="L805" i="18"/>
  <c r="O805" i="18" s="1"/>
  <c r="L317" i="14"/>
  <c r="O317" i="14" s="1"/>
  <c r="M267" i="15"/>
  <c r="P267" i="15" s="1"/>
  <c r="N44" i="17"/>
  <c r="P44" i="17" s="1"/>
  <c r="M47" i="17"/>
  <c r="P47" i="17" s="1"/>
  <c r="M90" i="17"/>
  <c r="M88" i="17" s="1"/>
  <c r="L122" i="17"/>
  <c r="O122" i="17" s="1"/>
  <c r="N121" i="17"/>
  <c r="N119" i="17" s="1"/>
  <c r="N151" i="17"/>
  <c r="N149" i="17" s="1"/>
  <c r="N347" i="17"/>
  <c r="N345" i="17" s="1"/>
  <c r="K355" i="17"/>
  <c r="K385" i="17"/>
  <c r="O479" i="17"/>
  <c r="K699" i="17"/>
  <c r="L9" i="18"/>
  <c r="O12" i="18"/>
  <c r="L15" i="18"/>
  <c r="L19" i="18"/>
  <c r="N68" i="18"/>
  <c r="N66" i="18" s="1"/>
  <c r="P71" i="18"/>
  <c r="O168" i="18"/>
  <c r="M171" i="18"/>
  <c r="P171" i="18" s="1"/>
  <c r="P173" i="18"/>
  <c r="L209" i="18"/>
  <c r="O209" i="18" s="1"/>
  <c r="I216" i="18"/>
  <c r="K216" i="18" s="1"/>
  <c r="L228" i="18"/>
  <c r="L249" i="18"/>
  <c r="O249" i="18" s="1"/>
  <c r="L125" i="17"/>
  <c r="O125" i="17" s="1"/>
  <c r="P353" i="17"/>
  <c r="I522" i="17"/>
  <c r="K522" i="17" s="1"/>
  <c r="M9" i="18"/>
  <c r="I130" i="18"/>
  <c r="K130" i="18" s="1"/>
  <c r="K146" i="18"/>
  <c r="N301" i="18"/>
  <c r="N300" i="18"/>
  <c r="N298" i="18" s="1"/>
  <c r="J721" i="16"/>
  <c r="K721" i="16" s="1"/>
  <c r="N55" i="17"/>
  <c r="N53" i="17" s="1"/>
  <c r="N90" i="17"/>
  <c r="N88" i="17" s="1"/>
  <c r="L135" i="17"/>
  <c r="O135" i="17" s="1"/>
  <c r="L187" i="17"/>
  <c r="O187" i="17" s="1"/>
  <c r="I233" i="17"/>
  <c r="K233" i="17" s="1"/>
  <c r="L318" i="17"/>
  <c r="O318" i="17" s="1"/>
  <c r="O397" i="17"/>
  <c r="O431" i="17"/>
  <c r="K725" i="17"/>
  <c r="J722" i="17"/>
  <c r="K722" i="17" s="1"/>
  <c r="P46" i="18"/>
  <c r="P67" i="18"/>
  <c r="K540" i="18"/>
  <c r="J537" i="18"/>
  <c r="J522" i="18" s="1"/>
  <c r="M59" i="17"/>
  <c r="P59" i="17" s="1"/>
  <c r="O170" i="17"/>
  <c r="N279" i="17"/>
  <c r="N277" i="17" s="1"/>
  <c r="N44" i="18"/>
  <c r="O44" i="18" s="1"/>
  <c r="N23" i="18"/>
  <c r="L135" i="18"/>
  <c r="O135" i="18" s="1"/>
  <c r="O137" i="18"/>
  <c r="L23" i="18"/>
  <c r="O182" i="18"/>
  <c r="M184" i="18"/>
  <c r="P184" i="18" s="1"/>
  <c r="P186" i="18"/>
  <c r="M23" i="18"/>
  <c r="L238" i="18"/>
  <c r="L229" i="16"/>
  <c r="K725" i="16"/>
  <c r="P152" i="17"/>
  <c r="N300" i="17"/>
  <c r="N298" i="17" s="1"/>
  <c r="L546" i="17"/>
  <c r="O546" i="17" s="1"/>
  <c r="O32" i="18"/>
  <c r="L29" i="18"/>
  <c r="P42" i="18"/>
  <c r="N47" i="18"/>
  <c r="N26" i="18"/>
  <c r="N16" i="18" s="1"/>
  <c r="N14" i="18" s="1"/>
  <c r="K87" i="18"/>
  <c r="M167" i="18"/>
  <c r="M187" i="18"/>
  <c r="P187" i="18" s="1"/>
  <c r="P189" i="18"/>
  <c r="K204" i="18"/>
  <c r="I197" i="18"/>
  <c r="K197" i="18" s="1"/>
  <c r="N756" i="18"/>
  <c r="N754" i="18" s="1"/>
  <c r="N757" i="18"/>
  <c r="N33" i="18"/>
  <c r="N30" i="18" s="1"/>
  <c r="M19" i="18"/>
  <c r="P35" i="18"/>
  <c r="O46" i="18"/>
  <c r="O49" i="18"/>
  <c r="O71" i="18"/>
  <c r="O74" i="18"/>
  <c r="O89" i="18"/>
  <c r="P93" i="18"/>
  <c r="P96" i="18"/>
  <c r="K99" i="18"/>
  <c r="O120" i="18"/>
  <c r="P124" i="18"/>
  <c r="P127" i="18"/>
  <c r="O150" i="18"/>
  <c r="P154" i="18"/>
  <c r="P157" i="18"/>
  <c r="P351" i="18"/>
  <c r="I522" i="18"/>
  <c r="M631" i="18"/>
  <c r="L632" i="18"/>
  <c r="O632" i="18" s="1"/>
  <c r="O634" i="18"/>
  <c r="N740" i="18"/>
  <c r="O755" i="18"/>
  <c r="L754" i="18"/>
  <c r="O754" i="18" s="1"/>
  <c r="P806" i="18"/>
  <c r="M805" i="18"/>
  <c r="P805" i="18" s="1"/>
  <c r="I237" i="18"/>
  <c r="K379" i="18"/>
  <c r="K381" i="18"/>
  <c r="K465" i="18"/>
  <c r="O472" i="18"/>
  <c r="M525" i="18"/>
  <c r="M526" i="18"/>
  <c r="P526" i="18" s="1"/>
  <c r="O630" i="18"/>
  <c r="K821" i="18"/>
  <c r="M317" i="18"/>
  <c r="L318" i="18"/>
  <c r="O318" i="18" s="1"/>
  <c r="O320" i="18"/>
  <c r="P503" i="18"/>
  <c r="M502" i="18"/>
  <c r="P502" i="18" s="1"/>
  <c r="I592" i="18"/>
  <c r="K592" i="18" s="1"/>
  <c r="K593" i="18"/>
  <c r="N687" i="18"/>
  <c r="N685" i="18" s="1"/>
  <c r="N688" i="18"/>
  <c r="O771" i="18"/>
  <c r="L770" i="18"/>
  <c r="O770" i="18" s="1"/>
  <c r="L321" i="18"/>
  <c r="O321" i="18" s="1"/>
  <c r="O323" i="18"/>
  <c r="N467" i="18"/>
  <c r="N414" i="18" s="1"/>
  <c r="P739" i="18"/>
  <c r="M737" i="18"/>
  <c r="P737" i="18" s="1"/>
  <c r="I143" i="18"/>
  <c r="L229" i="18"/>
  <c r="I233" i="18"/>
  <c r="K233" i="18" s="1"/>
  <c r="I248" i="18"/>
  <c r="K248" i="18" s="1"/>
  <c r="O316" i="18"/>
  <c r="M318" i="18"/>
  <c r="P318" i="18" s="1"/>
  <c r="K370" i="18"/>
  <c r="K372" i="18"/>
  <c r="K669" i="18"/>
  <c r="O738" i="18"/>
  <c r="L737" i="18"/>
  <c r="O737" i="18" s="1"/>
  <c r="O791" i="18"/>
  <c r="M791" i="18"/>
  <c r="P266" i="18"/>
  <c r="P269" i="18"/>
  <c r="L526" i="18"/>
  <c r="O526" i="18" s="1"/>
  <c r="L533" i="18"/>
  <c r="O533" i="18" s="1"/>
  <c r="K674" i="18"/>
  <c r="N422" i="18"/>
  <c r="L470" i="18"/>
  <c r="O470" i="18" s="1"/>
  <c r="L477" i="18"/>
  <c r="O477" i="18" s="1"/>
  <c r="M549" i="18"/>
  <c r="M754" i="18"/>
  <c r="P754" i="18" s="1"/>
  <c r="M770" i="18"/>
  <c r="P770" i="18" s="1"/>
  <c r="I442" i="14"/>
  <c r="K442" i="14" s="1"/>
  <c r="I275" i="15"/>
  <c r="K275" i="15" s="1"/>
  <c r="K111" i="16"/>
  <c r="K669" i="16"/>
  <c r="N59" i="17"/>
  <c r="I76" i="17"/>
  <c r="K76" i="17" s="1"/>
  <c r="I112" i="17"/>
  <c r="K112" i="17" s="1"/>
  <c r="P140" i="17"/>
  <c r="N331" i="17"/>
  <c r="P331" i="17" s="1"/>
  <c r="O333" i="17"/>
  <c r="L404" i="17"/>
  <c r="I442" i="17"/>
  <c r="K442" i="17" s="1"/>
  <c r="L446" i="17"/>
  <c r="O446" i="17" s="1"/>
  <c r="K821" i="17"/>
  <c r="K824" i="17"/>
  <c r="K827" i="17"/>
  <c r="M135" i="16"/>
  <c r="P135" i="16" s="1"/>
  <c r="J143" i="16"/>
  <c r="J131" i="16" s="1"/>
  <c r="M318" i="16"/>
  <c r="P318" i="16" s="1"/>
  <c r="P323" i="16"/>
  <c r="O46" i="17"/>
  <c r="L167" i="17"/>
  <c r="L165" i="17" s="1"/>
  <c r="M187" i="17"/>
  <c r="P187" i="17" s="1"/>
  <c r="M283" i="17"/>
  <c r="P283" i="17" s="1"/>
  <c r="L405" i="17"/>
  <c r="O405" i="17" s="1"/>
  <c r="N404" i="17"/>
  <c r="N402" i="17" s="1"/>
  <c r="I433" i="17"/>
  <c r="I417" i="17" s="1"/>
  <c r="M43" i="17"/>
  <c r="N68" i="17"/>
  <c r="N66" i="17" s="1"/>
  <c r="L168" i="17"/>
  <c r="M279" i="17"/>
  <c r="M277" i="17" s="1"/>
  <c r="P46" i="14"/>
  <c r="O528" i="16"/>
  <c r="N43" i="17"/>
  <c r="N41" i="17" s="1"/>
  <c r="M168" i="17"/>
  <c r="M318" i="17"/>
  <c r="P318" i="17" s="1"/>
  <c r="L421" i="17"/>
  <c r="O421" i="17" s="1"/>
  <c r="K720" i="17"/>
  <c r="K699" i="16"/>
  <c r="K720" i="16"/>
  <c r="P46" i="17"/>
  <c r="I260" i="17"/>
  <c r="K260" i="17" s="1"/>
  <c r="L264" i="17"/>
  <c r="O264" i="17" s="1"/>
  <c r="L301" i="17"/>
  <c r="O301" i="17" s="1"/>
  <c r="N391" i="17"/>
  <c r="N389" i="17" s="1"/>
  <c r="O557" i="17"/>
  <c r="L56" i="17"/>
  <c r="O56" i="17" s="1"/>
  <c r="L55" i="17"/>
  <c r="L53" i="17" s="1"/>
  <c r="O58" i="17"/>
  <c r="K215" i="17"/>
  <c r="I208" i="17"/>
  <c r="K208" i="17" s="1"/>
  <c r="O306" i="17"/>
  <c r="L304" i="17"/>
  <c r="O304" i="17" s="1"/>
  <c r="L334" i="17"/>
  <c r="O334" i="17" s="1"/>
  <c r="O336" i="17"/>
  <c r="K374" i="17"/>
  <c r="I364" i="17"/>
  <c r="N300" i="14"/>
  <c r="N298" i="14" s="1"/>
  <c r="K355" i="15"/>
  <c r="O46" i="16"/>
  <c r="N167" i="16"/>
  <c r="N165" i="16" s="1"/>
  <c r="K369" i="16"/>
  <c r="P58" i="17"/>
  <c r="M55" i="17"/>
  <c r="O91" i="17"/>
  <c r="M135" i="17"/>
  <c r="P135" i="17" s="1"/>
  <c r="P137" i="17"/>
  <c r="M134" i="17"/>
  <c r="P134" i="17" s="1"/>
  <c r="N183" i="17"/>
  <c r="K204" i="17"/>
  <c r="M301" i="17"/>
  <c r="P301" i="17" s="1"/>
  <c r="M300" i="17"/>
  <c r="M298" i="17" s="1"/>
  <c r="K360" i="17"/>
  <c r="O410" i="17"/>
  <c r="L408" i="17"/>
  <c r="O408" i="17" s="1"/>
  <c r="M634" i="17"/>
  <c r="M631" i="17" s="1"/>
  <c r="L632" i="17"/>
  <c r="O632" i="17" s="1"/>
  <c r="O634" i="17"/>
  <c r="L231" i="13"/>
  <c r="L125" i="16"/>
  <c r="O125" i="16" s="1"/>
  <c r="I130" i="16"/>
  <c r="K130" i="16" s="1"/>
  <c r="L187" i="16"/>
  <c r="O187" i="16" s="1"/>
  <c r="K360" i="16"/>
  <c r="O472" i="16"/>
  <c r="K822" i="16"/>
  <c r="L23" i="17"/>
  <c r="L21" i="17" s="1"/>
  <c r="L43" i="17"/>
  <c r="N135" i="17"/>
  <c r="N134" i="17"/>
  <c r="N132" i="17" s="1"/>
  <c r="O154" i="17"/>
  <c r="L151" i="17"/>
  <c r="L152" i="17"/>
  <c r="O152" i="17" s="1"/>
  <c r="O157" i="17"/>
  <c r="L155" i="17"/>
  <c r="O155" i="17" s="1"/>
  <c r="P173" i="17"/>
  <c r="M171" i="17"/>
  <c r="P171" i="17" s="1"/>
  <c r="L238" i="17"/>
  <c r="O238" i="17" s="1"/>
  <c r="L228" i="17"/>
  <c r="N263" i="17"/>
  <c r="N261" i="17" s="1"/>
  <c r="J288" i="17"/>
  <c r="J275" i="17" s="1"/>
  <c r="I275" i="17"/>
  <c r="P323" i="17"/>
  <c r="M317" i="17"/>
  <c r="M23" i="17"/>
  <c r="M21" i="17" s="1"/>
  <c r="L351" i="17"/>
  <c r="O351" i="17" s="1"/>
  <c r="O353" i="17"/>
  <c r="M330" i="16"/>
  <c r="M328" i="16" s="1"/>
  <c r="N347" i="16"/>
  <c r="N345" i="16" s="1"/>
  <c r="I364" i="16"/>
  <c r="K826" i="16"/>
  <c r="N26" i="17"/>
  <c r="N16" i="17" s="1"/>
  <c r="L44" i="17"/>
  <c r="M151" i="17"/>
  <c r="L171" i="17"/>
  <c r="O171" i="17" s="1"/>
  <c r="M321" i="17"/>
  <c r="P321" i="17" s="1"/>
  <c r="L347" i="17"/>
  <c r="L392" i="17"/>
  <c r="O392" i="17" s="1"/>
  <c r="O394" i="17"/>
  <c r="L547" i="17"/>
  <c r="O547" i="17" s="1"/>
  <c r="O549" i="17"/>
  <c r="K372" i="15"/>
  <c r="M47" i="16"/>
  <c r="P47" i="16" s="1"/>
  <c r="N26" i="16"/>
  <c r="N16" i="16" s="1"/>
  <c r="N14" i="16" s="1"/>
  <c r="I76" i="16"/>
  <c r="I64" i="16" s="1"/>
  <c r="K64" i="16" s="1"/>
  <c r="K338" i="16"/>
  <c r="L421" i="16"/>
  <c r="O421" i="16" s="1"/>
  <c r="O424" i="16"/>
  <c r="L26" i="17"/>
  <c r="L47" i="17"/>
  <c r="O47" i="17" s="1"/>
  <c r="O96" i="17"/>
  <c r="L90" i="17"/>
  <c r="L88" i="17" s="1"/>
  <c r="I174" i="17"/>
  <c r="K176" i="17"/>
  <c r="L183" i="17"/>
  <c r="O186" i="17"/>
  <c r="L184" i="17"/>
  <c r="L422" i="17"/>
  <c r="O422" i="17" s="1"/>
  <c r="O424" i="17"/>
  <c r="L33" i="17"/>
  <c r="J722" i="16"/>
  <c r="K722" i="16" s="1"/>
  <c r="L121" i="17"/>
  <c r="O121" i="17" s="1"/>
  <c r="L134" i="17"/>
  <c r="L198" i="17"/>
  <c r="O198" i="17" s="1"/>
  <c r="L229" i="17"/>
  <c r="L317" i="17"/>
  <c r="L315" i="17" s="1"/>
  <c r="O315" i="17" s="1"/>
  <c r="O350" i="17"/>
  <c r="K369" i="17"/>
  <c r="K372" i="17"/>
  <c r="K379" i="17"/>
  <c r="J433" i="17"/>
  <c r="J417" i="17" s="1"/>
  <c r="M121" i="17"/>
  <c r="P121" i="17" s="1"/>
  <c r="N167" i="17"/>
  <c r="P186" i="17"/>
  <c r="I190" i="17"/>
  <c r="K190" i="17" s="1"/>
  <c r="I237" i="17"/>
  <c r="K237" i="17" s="1"/>
  <c r="M263" i="17"/>
  <c r="O266" i="17"/>
  <c r="P282" i="17"/>
  <c r="K340" i="17"/>
  <c r="K700" i="17"/>
  <c r="K822" i="17"/>
  <c r="K825" i="17"/>
  <c r="K828" i="17"/>
  <c r="O93" i="17"/>
  <c r="P264" i="17"/>
  <c r="K359" i="17"/>
  <c r="K362" i="17"/>
  <c r="K370" i="17"/>
  <c r="O303" i="17"/>
  <c r="O348" i="17"/>
  <c r="K647" i="17"/>
  <c r="K823" i="17"/>
  <c r="K826" i="17"/>
  <c r="K355" i="16"/>
  <c r="L267" i="15"/>
  <c r="O267" i="15" s="1"/>
  <c r="N300" i="15"/>
  <c r="N298" i="15" s="1"/>
  <c r="N59" i="16"/>
  <c r="P59" i="16" s="1"/>
  <c r="O93" i="16"/>
  <c r="M187" i="16"/>
  <c r="P187" i="16" s="1"/>
  <c r="L334" i="16"/>
  <c r="O334" i="16" s="1"/>
  <c r="L657" i="16"/>
  <c r="O657" i="16" s="1"/>
  <c r="K672" i="16"/>
  <c r="L788" i="16"/>
  <c r="O788" i="16" s="1"/>
  <c r="M29" i="17"/>
  <c r="O49" i="17"/>
  <c r="M56" i="17"/>
  <c r="P56" i="17" s="1"/>
  <c r="O61" i="17"/>
  <c r="L68" i="17"/>
  <c r="K98" i="17"/>
  <c r="K111" i="17"/>
  <c r="K144" i="17"/>
  <c r="J143" i="17"/>
  <c r="J131" i="17" s="1"/>
  <c r="M392" i="17"/>
  <c r="P392" i="17" s="1"/>
  <c r="P394" i="17"/>
  <c r="M391" i="17"/>
  <c r="L404" i="15"/>
  <c r="O404" i="15" s="1"/>
  <c r="K325" i="16"/>
  <c r="K378" i="16"/>
  <c r="K381" i="16"/>
  <c r="M391" i="16"/>
  <c r="P391" i="16" s="1"/>
  <c r="K673" i="16"/>
  <c r="K701" i="16"/>
  <c r="O22" i="17"/>
  <c r="L19" i="17"/>
  <c r="L12" i="17"/>
  <c r="N31" i="17"/>
  <c r="O71" i="17"/>
  <c r="L72" i="17"/>
  <c r="O72" i="17" s="1"/>
  <c r="O74" i="17"/>
  <c r="O89" i="17"/>
  <c r="M91" i="17"/>
  <c r="P91" i="17" s="1"/>
  <c r="P93" i="17"/>
  <c r="K197" i="17"/>
  <c r="L249" i="17"/>
  <c r="O249" i="17" s="1"/>
  <c r="M330" i="17"/>
  <c r="P333" i="17"/>
  <c r="J592" i="17"/>
  <c r="K593" i="17"/>
  <c r="L405" i="15"/>
  <c r="O405" i="15" s="1"/>
  <c r="L263" i="16"/>
  <c r="L261" i="16" s="1"/>
  <c r="M317" i="16"/>
  <c r="P317" i="16" s="1"/>
  <c r="K649" i="16"/>
  <c r="M94" i="17"/>
  <c r="P94" i="17" s="1"/>
  <c r="P96" i="17"/>
  <c r="L280" i="17"/>
  <c r="O280" i="17" s="1"/>
  <c r="O282" i="17"/>
  <c r="L283" i="17"/>
  <c r="O283" i="17" s="1"/>
  <c r="O285" i="17"/>
  <c r="K592" i="17"/>
  <c r="O120" i="17"/>
  <c r="M347" i="17"/>
  <c r="P350" i="17"/>
  <c r="N404" i="14"/>
  <c r="N402" i="14" s="1"/>
  <c r="K362" i="16"/>
  <c r="K466" i="16"/>
  <c r="K594" i="16"/>
  <c r="I654" i="16"/>
  <c r="K654" i="16" s="1"/>
  <c r="K821" i="16"/>
  <c r="N12" i="17"/>
  <c r="N19" i="17"/>
  <c r="P22" i="17"/>
  <c r="N30" i="17"/>
  <c r="M34" i="17"/>
  <c r="P34" i="17" s="1"/>
  <c r="M26" i="17"/>
  <c r="K86" i="17"/>
  <c r="P133" i="17"/>
  <c r="I148" i="17"/>
  <c r="K148" i="17" s="1"/>
  <c r="L217" i="17"/>
  <c r="O217" i="17" s="1"/>
  <c r="K225" i="17"/>
  <c r="M348" i="17"/>
  <c r="P348" i="17" s="1"/>
  <c r="I143" i="17"/>
  <c r="I248" i="17"/>
  <c r="K248" i="17" s="1"/>
  <c r="N317" i="17"/>
  <c r="N315" i="17" s="1"/>
  <c r="P407" i="17"/>
  <c r="M405" i="17"/>
  <c r="P405" i="17" s="1"/>
  <c r="I434" i="17"/>
  <c r="K438" i="17"/>
  <c r="O472" i="17"/>
  <c r="L470" i="17"/>
  <c r="O470" i="17" s="1"/>
  <c r="N502" i="17"/>
  <c r="N414" i="17" s="1"/>
  <c r="K577" i="17"/>
  <c r="P738" i="17"/>
  <c r="M737" i="17"/>
  <c r="P737" i="17" s="1"/>
  <c r="P807" i="17"/>
  <c r="M805" i="17"/>
  <c r="P805" i="17" s="1"/>
  <c r="I77" i="17"/>
  <c r="N168" i="17"/>
  <c r="N184" i="17"/>
  <c r="P184" i="17" s="1"/>
  <c r="J327" i="17"/>
  <c r="K327" i="17" s="1"/>
  <c r="K381" i="17"/>
  <c r="I443" i="17"/>
  <c r="K443" i="17" s="1"/>
  <c r="K462" i="17"/>
  <c r="M472" i="17"/>
  <c r="L533" i="17"/>
  <c r="O533" i="17" s="1"/>
  <c r="O535" i="17"/>
  <c r="L525" i="17"/>
  <c r="O525" i="17" s="1"/>
  <c r="K559" i="17"/>
  <c r="K621" i="17"/>
  <c r="P124" i="17"/>
  <c r="P127" i="17"/>
  <c r="P154" i="17"/>
  <c r="P157" i="17"/>
  <c r="P266" i="17"/>
  <c r="P269" i="17"/>
  <c r="P303" i="17"/>
  <c r="P306" i="17"/>
  <c r="O346" i="17"/>
  <c r="P410" i="17"/>
  <c r="M408" i="17"/>
  <c r="P408" i="17" s="1"/>
  <c r="M421" i="17"/>
  <c r="P424" i="17"/>
  <c r="L454" i="17"/>
  <c r="O454" i="17" s="1"/>
  <c r="O456" i="17"/>
  <c r="M547" i="17"/>
  <c r="P547" i="17" s="1"/>
  <c r="P549" i="17"/>
  <c r="K560" i="17"/>
  <c r="L658" i="17"/>
  <c r="O658" i="17" s="1"/>
  <c r="O660" i="17"/>
  <c r="M660" i="17"/>
  <c r="P771" i="17"/>
  <c r="M770" i="17"/>
  <c r="P770" i="17" s="1"/>
  <c r="P788" i="17"/>
  <c r="M786" i="17"/>
  <c r="P786" i="17" s="1"/>
  <c r="I785" i="17"/>
  <c r="K785" i="17" s="1"/>
  <c r="K800" i="17"/>
  <c r="O806" i="17"/>
  <c r="L805" i="17"/>
  <c r="O805" i="17" s="1"/>
  <c r="L657" i="17"/>
  <c r="O787" i="17"/>
  <c r="L786" i="17"/>
  <c r="O786" i="17" s="1"/>
  <c r="L330" i="17"/>
  <c r="J364" i="17"/>
  <c r="M404" i="17"/>
  <c r="P404" i="17" s="1"/>
  <c r="L469" i="17"/>
  <c r="O469" i="17" s="1"/>
  <c r="J537" i="17"/>
  <c r="J522" i="17" s="1"/>
  <c r="K538" i="17"/>
  <c r="K576" i="17"/>
  <c r="P755" i="17"/>
  <c r="M754" i="17"/>
  <c r="P754" i="17" s="1"/>
  <c r="L447" i="17"/>
  <c r="O447" i="17" s="1"/>
  <c r="M449" i="17"/>
  <c r="O545" i="17"/>
  <c r="P545" i="17"/>
  <c r="M544" i="17"/>
  <c r="P544" i="17" s="1"/>
  <c r="K651" i="17"/>
  <c r="I628" i="17"/>
  <c r="K628" i="17" s="1"/>
  <c r="P686" i="17"/>
  <c r="N789" i="17"/>
  <c r="K675" i="17"/>
  <c r="O791" i="17"/>
  <c r="K672" i="17"/>
  <c r="L688" i="17"/>
  <c r="O688" i="17" s="1"/>
  <c r="M690" i="17"/>
  <c r="N505" i="17"/>
  <c r="I543" i="17"/>
  <c r="K543" i="17" s="1"/>
  <c r="K669" i="17"/>
  <c r="K673" i="17"/>
  <c r="L687" i="17"/>
  <c r="I654" i="17"/>
  <c r="K654" i="17" s="1"/>
  <c r="M263" i="14"/>
  <c r="M261" i="14" s="1"/>
  <c r="N263" i="15"/>
  <c r="N261" i="15" s="1"/>
  <c r="K379" i="15"/>
  <c r="L23" i="16"/>
  <c r="N121" i="16"/>
  <c r="N119" i="16" s="1"/>
  <c r="K144" i="16"/>
  <c r="M183" i="16"/>
  <c r="P394" i="16"/>
  <c r="O407" i="16"/>
  <c r="M23" i="16"/>
  <c r="M21" i="16" s="1"/>
  <c r="P61" i="16"/>
  <c r="L151" i="16"/>
  <c r="L149" i="16" s="1"/>
  <c r="M280" i="16"/>
  <c r="P280" i="16" s="1"/>
  <c r="K374" i="16"/>
  <c r="M395" i="16"/>
  <c r="P395" i="16" s="1"/>
  <c r="K628" i="16"/>
  <c r="K647" i="16"/>
  <c r="K827" i="16"/>
  <c r="L72" i="16"/>
  <c r="O72" i="16" s="1"/>
  <c r="I112" i="16"/>
  <c r="K112" i="16" s="1"/>
  <c r="I164" i="16"/>
  <c r="K164" i="16" s="1"/>
  <c r="L167" i="16"/>
  <c r="L165" i="16" s="1"/>
  <c r="L217" i="16"/>
  <c r="O217" i="16" s="1"/>
  <c r="O285" i="16"/>
  <c r="L44" i="16"/>
  <c r="P74" i="16"/>
  <c r="L138" i="16"/>
  <c r="O138" i="16" s="1"/>
  <c r="I233" i="16"/>
  <c r="K233" i="16" s="1"/>
  <c r="L36" i="16"/>
  <c r="O36" i="16" s="1"/>
  <c r="L33" i="16"/>
  <c r="O33" i="16" s="1"/>
  <c r="K723" i="16"/>
  <c r="K825" i="16"/>
  <c r="K828" i="16"/>
  <c r="L469" i="2"/>
  <c r="O469" i="2" s="1"/>
  <c r="K287" i="15"/>
  <c r="O61" i="16"/>
  <c r="P186" i="16"/>
  <c r="K651" i="16"/>
  <c r="K193" i="16"/>
  <c r="I190" i="16"/>
  <c r="K190" i="16" s="1"/>
  <c r="M26" i="16"/>
  <c r="M24" i="16" s="1"/>
  <c r="L55" i="16"/>
  <c r="L53" i="16" s="1"/>
  <c r="L155" i="16"/>
  <c r="O155" i="16" s="1"/>
  <c r="N168" i="16"/>
  <c r="P168" i="16" s="1"/>
  <c r="O170" i="16"/>
  <c r="L230" i="16"/>
  <c r="K271" i="16"/>
  <c r="O306" i="16"/>
  <c r="L304" i="16"/>
  <c r="O304" i="16" s="1"/>
  <c r="O320" i="16"/>
  <c r="L318" i="16"/>
  <c r="O318" i="16" s="1"/>
  <c r="O348" i="16"/>
  <c r="L408" i="16"/>
  <c r="O408" i="16" s="1"/>
  <c r="O410" i="16"/>
  <c r="N392" i="16"/>
  <c r="N391" i="16"/>
  <c r="N389" i="16" s="1"/>
  <c r="L632" i="16"/>
  <c r="O632" i="16" s="1"/>
  <c r="L631" i="16"/>
  <c r="O631" i="16" s="1"/>
  <c r="M634" i="16"/>
  <c r="M631" i="16" s="1"/>
  <c r="P631" i="16" s="1"/>
  <c r="M55" i="14"/>
  <c r="M53" i="14" s="1"/>
  <c r="J722" i="14"/>
  <c r="K722" i="14" s="1"/>
  <c r="M43" i="15"/>
  <c r="M41" i="15" s="1"/>
  <c r="M122" i="15"/>
  <c r="P122" i="15" s="1"/>
  <c r="M125" i="15"/>
  <c r="P125" i="15" s="1"/>
  <c r="N43" i="16"/>
  <c r="N41" i="16" s="1"/>
  <c r="M55" i="16"/>
  <c r="M53" i="16" s="1"/>
  <c r="P58" i="16"/>
  <c r="L69" i="16"/>
  <c r="O69" i="16" s="1"/>
  <c r="I87" i="16"/>
  <c r="K87" i="16" s="1"/>
  <c r="M90" i="16"/>
  <c r="M88" i="16" s="1"/>
  <c r="L122" i="16"/>
  <c r="O122" i="16" s="1"/>
  <c r="M134" i="16"/>
  <c r="M155" i="16"/>
  <c r="P155" i="16" s="1"/>
  <c r="P173" i="16"/>
  <c r="M184" i="16"/>
  <c r="L231" i="16"/>
  <c r="O323" i="16"/>
  <c r="L321" i="16"/>
  <c r="O321" i="16" s="1"/>
  <c r="J327" i="16"/>
  <c r="K327" i="16" s="1"/>
  <c r="O690" i="16"/>
  <c r="L688" i="16"/>
  <c r="O688" i="16" s="1"/>
  <c r="M690" i="16"/>
  <c r="O58" i="14"/>
  <c r="P333" i="15"/>
  <c r="K672" i="15"/>
  <c r="M43" i="16"/>
  <c r="M41" i="16" s="1"/>
  <c r="P46" i="16"/>
  <c r="L59" i="16"/>
  <c r="M69" i="16"/>
  <c r="P69" i="16" s="1"/>
  <c r="L94" i="16"/>
  <c r="O94" i="16" s="1"/>
  <c r="N184" i="16"/>
  <c r="O184" i="16" s="1"/>
  <c r="I237" i="16"/>
  <c r="K244" i="16"/>
  <c r="N300" i="16"/>
  <c r="N298" i="16" s="1"/>
  <c r="N301" i="16"/>
  <c r="P301" i="16" s="1"/>
  <c r="N408" i="16"/>
  <c r="N404" i="16"/>
  <c r="N402" i="16" s="1"/>
  <c r="I522" i="16"/>
  <c r="K522" i="16" s="1"/>
  <c r="K537" i="16"/>
  <c r="L263" i="15"/>
  <c r="L395" i="15"/>
  <c r="O395" i="15" s="1"/>
  <c r="L546" i="15"/>
  <c r="O546" i="15" s="1"/>
  <c r="L657" i="15"/>
  <c r="N23" i="16"/>
  <c r="N21" i="16" s="1"/>
  <c r="K224" i="16"/>
  <c r="I216" i="16"/>
  <c r="K216" i="16" s="1"/>
  <c r="L249" i="16"/>
  <c r="O249" i="16" s="1"/>
  <c r="P269" i="16"/>
  <c r="M263" i="16"/>
  <c r="M261" i="16" s="1"/>
  <c r="J288" i="16"/>
  <c r="K288" i="16" s="1"/>
  <c r="I275" i="16"/>
  <c r="I297" i="16"/>
  <c r="K297" i="16" s="1"/>
  <c r="K309" i="16"/>
  <c r="I433" i="16"/>
  <c r="I417" i="16" s="1"/>
  <c r="M404" i="15"/>
  <c r="P404" i="15" s="1"/>
  <c r="M138" i="16"/>
  <c r="P138" i="16" s="1"/>
  <c r="O186" i="16"/>
  <c r="L183" i="16"/>
  <c r="N334" i="16"/>
  <c r="N330" i="16"/>
  <c r="N328" i="16" s="1"/>
  <c r="J364" i="15"/>
  <c r="K378" i="15"/>
  <c r="L631" i="15"/>
  <c r="O631" i="15" s="1"/>
  <c r="N44" i="16"/>
  <c r="M125" i="16"/>
  <c r="P125" i="16" s="1"/>
  <c r="M151" i="16"/>
  <c r="M149" i="16" s="1"/>
  <c r="M167" i="16"/>
  <c r="M165" i="16" s="1"/>
  <c r="O173" i="16"/>
  <c r="L171" i="16"/>
  <c r="O171" i="16" s="1"/>
  <c r="K176" i="16"/>
  <c r="L198" i="16"/>
  <c r="O198" i="16" s="1"/>
  <c r="L238" i="16"/>
  <c r="O238" i="16" s="1"/>
  <c r="N263" i="16"/>
  <c r="N261" i="16" s="1"/>
  <c r="N264" i="16"/>
  <c r="O264" i="16" s="1"/>
  <c r="P333" i="16"/>
  <c r="M331" i="16"/>
  <c r="P331" i="16" s="1"/>
  <c r="M347" i="16"/>
  <c r="P350" i="16"/>
  <c r="M348" i="16"/>
  <c r="P348" i="16" s="1"/>
  <c r="K372" i="16"/>
  <c r="J365" i="16"/>
  <c r="K365" i="16" s="1"/>
  <c r="L687" i="16"/>
  <c r="K385" i="16"/>
  <c r="L279" i="16"/>
  <c r="L277" i="16" s="1"/>
  <c r="K460" i="16"/>
  <c r="L469" i="16"/>
  <c r="O469" i="16" s="1"/>
  <c r="M472" i="16"/>
  <c r="P472" i="16" s="1"/>
  <c r="I276" i="16"/>
  <c r="K276" i="16" s="1"/>
  <c r="M304" i="16"/>
  <c r="P304" i="16" s="1"/>
  <c r="N317" i="16"/>
  <c r="N315" i="16" s="1"/>
  <c r="K379" i="16"/>
  <c r="K674" i="16"/>
  <c r="N151" i="16"/>
  <c r="N149" i="16" s="1"/>
  <c r="L267" i="16"/>
  <c r="O267" i="16" s="1"/>
  <c r="P282" i="16"/>
  <c r="O303" i="16"/>
  <c r="M334" i="16"/>
  <c r="P334" i="16" s="1"/>
  <c r="K370" i="16"/>
  <c r="O394" i="16"/>
  <c r="L404" i="16"/>
  <c r="O404" i="16" s="1"/>
  <c r="I443" i="16"/>
  <c r="K443" i="16" s="1"/>
  <c r="K823" i="16"/>
  <c r="N121" i="14"/>
  <c r="N119" i="14" s="1"/>
  <c r="O333" i="14"/>
  <c r="N391" i="14"/>
  <c r="N389" i="14" s="1"/>
  <c r="P44" i="15"/>
  <c r="L183" i="15"/>
  <c r="M183" i="15"/>
  <c r="L264" i="15"/>
  <c r="L318" i="15"/>
  <c r="O318" i="15" s="1"/>
  <c r="L321" i="15"/>
  <c r="O321" i="15" s="1"/>
  <c r="L334" i="15"/>
  <c r="O334" i="15" s="1"/>
  <c r="O157" i="15"/>
  <c r="O186" i="15"/>
  <c r="L217" i="15"/>
  <c r="O217" i="15" s="1"/>
  <c r="M151" i="15"/>
  <c r="P151" i="15" s="1"/>
  <c r="L187" i="15"/>
  <c r="O187" i="15" s="1"/>
  <c r="I216" i="15"/>
  <c r="K216" i="15" s="1"/>
  <c r="O348" i="15"/>
  <c r="K359" i="15"/>
  <c r="K362" i="15"/>
  <c r="N28" i="16"/>
  <c r="O91" i="15"/>
  <c r="L55" i="14"/>
  <c r="L53" i="14" s="1"/>
  <c r="L68" i="14"/>
  <c r="M171" i="14"/>
  <c r="P171" i="14" s="1"/>
  <c r="L134" i="15"/>
  <c r="L132" i="15" s="1"/>
  <c r="O132" i="15" s="1"/>
  <c r="N55" i="15"/>
  <c r="N53" i="15" s="1"/>
  <c r="I77" i="15"/>
  <c r="I65" i="15" s="1"/>
  <c r="K65" i="15" s="1"/>
  <c r="N90" i="15"/>
  <c r="N88" i="15" s="1"/>
  <c r="O170" i="15"/>
  <c r="I260" i="15"/>
  <c r="K260" i="15" s="1"/>
  <c r="N391" i="15"/>
  <c r="N389" i="15" s="1"/>
  <c r="I364" i="15"/>
  <c r="L422" i="15"/>
  <c r="O422" i="15" s="1"/>
  <c r="P12" i="16"/>
  <c r="M15" i="16"/>
  <c r="P19" i="16"/>
  <c r="P25" i="16"/>
  <c r="M29" i="16"/>
  <c r="P32" i="16"/>
  <c r="L43" i="16"/>
  <c r="M44" i="16"/>
  <c r="N56" i="16"/>
  <c r="M68" i="16"/>
  <c r="P68" i="16" s="1"/>
  <c r="L91" i="16"/>
  <c r="M94" i="16"/>
  <c r="P94" i="16" s="1"/>
  <c r="L121" i="16"/>
  <c r="L134" i="16"/>
  <c r="I143" i="16"/>
  <c r="I148" i="16"/>
  <c r="K148" i="16" s="1"/>
  <c r="P170" i="16"/>
  <c r="I208" i="16"/>
  <c r="K208" i="16" s="1"/>
  <c r="L209" i="16"/>
  <c r="O209" i="16" s="1"/>
  <c r="L228" i="16"/>
  <c r="N279" i="16"/>
  <c r="N277" i="16" s="1"/>
  <c r="P303" i="16"/>
  <c r="M300" i="16"/>
  <c r="K340" i="16"/>
  <c r="L347" i="16"/>
  <c r="O350" i="16"/>
  <c r="L33" i="15"/>
  <c r="O33" i="15" s="1"/>
  <c r="P150" i="16"/>
  <c r="O266" i="16"/>
  <c r="P316" i="16"/>
  <c r="K823" i="15"/>
  <c r="N55" i="16"/>
  <c r="O58" i="16"/>
  <c r="I77" i="16"/>
  <c r="K82" i="16"/>
  <c r="L90" i="16"/>
  <c r="N91" i="16"/>
  <c r="P91" i="16" s="1"/>
  <c r="P93" i="16"/>
  <c r="N152" i="16"/>
  <c r="O152" i="16" s="1"/>
  <c r="P154" i="16"/>
  <c r="M152" i="16"/>
  <c r="K255" i="16"/>
  <c r="P266" i="16"/>
  <c r="M283" i="16"/>
  <c r="P283" i="16" s="1"/>
  <c r="L300" i="16"/>
  <c r="N12" i="16"/>
  <c r="P67" i="16"/>
  <c r="P124" i="16"/>
  <c r="M121" i="16"/>
  <c r="P121" i="16" s="1"/>
  <c r="L135" i="16"/>
  <c r="O135" i="16" s="1"/>
  <c r="O154" i="16"/>
  <c r="O182" i="16"/>
  <c r="L280" i="16"/>
  <c r="O280" i="16" s="1"/>
  <c r="O282" i="16"/>
  <c r="L317" i="16"/>
  <c r="O317" i="16" s="1"/>
  <c r="O333" i="16"/>
  <c r="L331" i="16"/>
  <c r="O331" i="16" s="1"/>
  <c r="L9" i="16"/>
  <c r="L29" i="16"/>
  <c r="L68" i="16"/>
  <c r="N135" i="16"/>
  <c r="N134" i="16"/>
  <c r="N132" i="16" s="1"/>
  <c r="J164" i="16"/>
  <c r="N351" i="16"/>
  <c r="O351" i="16" s="1"/>
  <c r="O353" i="16"/>
  <c r="P353" i="16"/>
  <c r="K204" i="16"/>
  <c r="I197" i="16"/>
  <c r="K197" i="16" s="1"/>
  <c r="P420" i="16"/>
  <c r="L422" i="16"/>
  <c r="O422" i="16" s="1"/>
  <c r="J433" i="16"/>
  <c r="P555" i="16"/>
  <c r="M545" i="16"/>
  <c r="P390" i="16"/>
  <c r="O468" i="16"/>
  <c r="N505" i="16"/>
  <c r="N504" i="16"/>
  <c r="L391" i="16"/>
  <c r="I434" i="16"/>
  <c r="P468" i="16"/>
  <c r="K540" i="16"/>
  <c r="J537" i="16"/>
  <c r="J522" i="16" s="1"/>
  <c r="O503" i="16"/>
  <c r="L502" i="16"/>
  <c r="O502" i="16" s="1"/>
  <c r="L395" i="16"/>
  <c r="O395" i="16" s="1"/>
  <c r="P407" i="16"/>
  <c r="M405" i="16"/>
  <c r="P405" i="16" s="1"/>
  <c r="O456" i="16"/>
  <c r="L446" i="16"/>
  <c r="O446" i="16" s="1"/>
  <c r="L454" i="16"/>
  <c r="O454" i="16" s="1"/>
  <c r="O549" i="16"/>
  <c r="M549" i="16"/>
  <c r="L547" i="16"/>
  <c r="O547" i="16" s="1"/>
  <c r="L546" i="16"/>
  <c r="O546" i="16" s="1"/>
  <c r="M421" i="16"/>
  <c r="P421" i="16" s="1"/>
  <c r="M422" i="16"/>
  <c r="P422" i="16" s="1"/>
  <c r="P738" i="16"/>
  <c r="M737" i="16"/>
  <c r="P737" i="16" s="1"/>
  <c r="P771" i="16"/>
  <c r="M770" i="16"/>
  <c r="P770" i="16" s="1"/>
  <c r="M523" i="16"/>
  <c r="P523" i="16" s="1"/>
  <c r="N737" i="16"/>
  <c r="N770" i="16"/>
  <c r="O787" i="16"/>
  <c r="M786" i="16"/>
  <c r="P786" i="16" s="1"/>
  <c r="N789" i="16"/>
  <c r="P686" i="16"/>
  <c r="P755" i="16"/>
  <c r="M754" i="16"/>
  <c r="P754" i="16" s="1"/>
  <c r="P503" i="16"/>
  <c r="M502" i="16"/>
  <c r="P502" i="16" s="1"/>
  <c r="P630" i="16"/>
  <c r="I785" i="16"/>
  <c r="K785" i="16" s="1"/>
  <c r="K800" i="16"/>
  <c r="O806" i="16"/>
  <c r="L805" i="16"/>
  <c r="O805" i="16" s="1"/>
  <c r="O479" i="16"/>
  <c r="N502" i="16"/>
  <c r="N414" i="16" s="1"/>
  <c r="L555" i="16"/>
  <c r="O555" i="16" s="1"/>
  <c r="I559" i="16"/>
  <c r="K576" i="16"/>
  <c r="I592" i="16"/>
  <c r="K592" i="16" s="1"/>
  <c r="K593" i="16"/>
  <c r="N629" i="16"/>
  <c r="O634" i="16"/>
  <c r="O791" i="16"/>
  <c r="L525" i="16"/>
  <c r="M805" i="16"/>
  <c r="P805" i="16" s="1"/>
  <c r="J722" i="12"/>
  <c r="K722" i="12" s="1"/>
  <c r="I148" i="14"/>
  <c r="K148" i="14" s="1"/>
  <c r="K176" i="14"/>
  <c r="L36" i="15"/>
  <c r="O36" i="15" s="1"/>
  <c r="M59" i="15"/>
  <c r="P59" i="15" s="1"/>
  <c r="M23" i="15"/>
  <c r="M21" i="15" s="1"/>
  <c r="K79" i="15"/>
  <c r="N151" i="15"/>
  <c r="N149" i="15" s="1"/>
  <c r="N168" i="15"/>
  <c r="O168" i="15" s="1"/>
  <c r="N167" i="15"/>
  <c r="N165" i="15" s="1"/>
  <c r="I190" i="15"/>
  <c r="K190" i="15" s="1"/>
  <c r="N264" i="15"/>
  <c r="L279" i="15"/>
  <c r="O279" i="15" s="1"/>
  <c r="N279" i="15"/>
  <c r="N277" i="15" s="1"/>
  <c r="N301" i="15"/>
  <c r="P301" i="15" s="1"/>
  <c r="M304" i="15"/>
  <c r="P304" i="15" s="1"/>
  <c r="M634" i="15"/>
  <c r="M631" i="15" s="1"/>
  <c r="P631" i="15" s="1"/>
  <c r="M94" i="14"/>
  <c r="P94" i="14" s="1"/>
  <c r="I276" i="14"/>
  <c r="K276" i="14" s="1"/>
  <c r="L408" i="14"/>
  <c r="O408" i="14" s="1"/>
  <c r="M424" i="14"/>
  <c r="M422" i="14" s="1"/>
  <c r="P422" i="14" s="1"/>
  <c r="L525" i="14"/>
  <c r="O525" i="14" s="1"/>
  <c r="I76" i="15"/>
  <c r="K76" i="15" s="1"/>
  <c r="J143" i="15"/>
  <c r="J131" i="15" s="1"/>
  <c r="L171" i="15"/>
  <c r="O171" i="15" s="1"/>
  <c r="O184" i="15"/>
  <c r="I237" i="15"/>
  <c r="K237" i="15" s="1"/>
  <c r="M279" i="15"/>
  <c r="P279" i="15" s="1"/>
  <c r="M283" i="15"/>
  <c r="P283" i="15" s="1"/>
  <c r="L408" i="15"/>
  <c r="O408" i="15" s="1"/>
  <c r="L632" i="15"/>
  <c r="O632" i="15" s="1"/>
  <c r="K647" i="15"/>
  <c r="I86" i="13"/>
  <c r="K86" i="13" s="1"/>
  <c r="I216" i="13"/>
  <c r="K216" i="13" s="1"/>
  <c r="M68" i="15"/>
  <c r="M134" i="15"/>
  <c r="P134" i="15" s="1"/>
  <c r="L231" i="15"/>
  <c r="M424" i="15"/>
  <c r="M421" i="15" s="1"/>
  <c r="L469" i="15"/>
  <c r="L467" i="15" s="1"/>
  <c r="O467" i="15" s="1"/>
  <c r="O634" i="15"/>
  <c r="L688" i="15"/>
  <c r="O688" i="15" s="1"/>
  <c r="J722" i="15"/>
  <c r="O137" i="12"/>
  <c r="K338" i="14"/>
  <c r="O424" i="14"/>
  <c r="O58" i="15"/>
  <c r="O93" i="15"/>
  <c r="O303" i="15"/>
  <c r="K369" i="15"/>
  <c r="K822" i="15"/>
  <c r="K828" i="15"/>
  <c r="I174" i="13"/>
  <c r="K174" i="13" s="1"/>
  <c r="P58" i="15"/>
  <c r="P266" i="15"/>
  <c r="P303" i="15"/>
  <c r="K649" i="15"/>
  <c r="K174" i="15"/>
  <c r="I164" i="15"/>
  <c r="K164" i="15" s="1"/>
  <c r="L263" i="13"/>
  <c r="L261" i="13" s="1"/>
  <c r="L347" i="13"/>
  <c r="L345" i="13" s="1"/>
  <c r="N330" i="14"/>
  <c r="N328" i="14" s="1"/>
  <c r="P46" i="15"/>
  <c r="L94" i="15"/>
  <c r="O94" i="15" s="1"/>
  <c r="K87" i="15"/>
  <c r="N121" i="15"/>
  <c r="N119" i="15" s="1"/>
  <c r="K176" i="15"/>
  <c r="L229" i="15"/>
  <c r="N283" i="15"/>
  <c r="M321" i="15"/>
  <c r="P321" i="15" s="1"/>
  <c r="L392" i="15"/>
  <c r="O392" i="15" s="1"/>
  <c r="L391" i="15"/>
  <c r="O391" i="15" s="1"/>
  <c r="L533" i="6"/>
  <c r="O533" i="6" s="1"/>
  <c r="L59" i="15"/>
  <c r="O59" i="15" s="1"/>
  <c r="M264" i="15"/>
  <c r="L304" i="15"/>
  <c r="O304" i="15" s="1"/>
  <c r="M263" i="13"/>
  <c r="M261" i="13" s="1"/>
  <c r="M43" i="14"/>
  <c r="N43" i="14"/>
  <c r="N41" i="14" s="1"/>
  <c r="L69" i="14"/>
  <c r="O69" i="14" s="1"/>
  <c r="L228" i="14"/>
  <c r="O303" i="14"/>
  <c r="O353" i="14"/>
  <c r="L391" i="14"/>
  <c r="O391" i="14" s="1"/>
  <c r="M47" i="15"/>
  <c r="P47" i="15" s="1"/>
  <c r="L55" i="15"/>
  <c r="M69" i="15"/>
  <c r="P69" i="15" s="1"/>
  <c r="K80" i="15"/>
  <c r="L90" i="15"/>
  <c r="I112" i="15"/>
  <c r="K112" i="15" s="1"/>
  <c r="L122" i="15"/>
  <c r="O122" i="15" s="1"/>
  <c r="N134" i="15"/>
  <c r="N132" i="15" s="1"/>
  <c r="L167" i="15"/>
  <c r="N171" i="15"/>
  <c r="N187" i="15"/>
  <c r="L198" i="15"/>
  <c r="O198" i="15" s="1"/>
  <c r="L209" i="15"/>
  <c r="O209" i="15" s="1"/>
  <c r="L230" i="15"/>
  <c r="M263" i="15"/>
  <c r="O266" i="15"/>
  <c r="N317" i="15"/>
  <c r="N315" i="15" s="1"/>
  <c r="K340" i="15"/>
  <c r="K370" i="15"/>
  <c r="L547" i="15"/>
  <c r="O547" i="15" s="1"/>
  <c r="M549" i="15"/>
  <c r="M547" i="15" s="1"/>
  <c r="P547" i="15" s="1"/>
  <c r="L447" i="11"/>
  <c r="O447" i="11" s="1"/>
  <c r="M44" i="14"/>
  <c r="P44" i="14" s="1"/>
  <c r="P49" i="15"/>
  <c r="P71" i="15"/>
  <c r="L152" i="15"/>
  <c r="O152" i="15" s="1"/>
  <c r="I208" i="15"/>
  <c r="K208" i="15" s="1"/>
  <c r="M317" i="15"/>
  <c r="P317" i="15" s="1"/>
  <c r="L330" i="15"/>
  <c r="L328" i="15" s="1"/>
  <c r="L421" i="15"/>
  <c r="O421" i="15" s="1"/>
  <c r="I559" i="15"/>
  <c r="K576" i="15"/>
  <c r="J628" i="15"/>
  <c r="K628" i="15" s="1"/>
  <c r="K651" i="15"/>
  <c r="L94" i="14"/>
  <c r="O94" i="14" s="1"/>
  <c r="O127" i="14"/>
  <c r="L330" i="14"/>
  <c r="L328" i="14" s="1"/>
  <c r="L23" i="15"/>
  <c r="L21" i="15" s="1"/>
  <c r="M26" i="15"/>
  <c r="M16" i="15" s="1"/>
  <c r="M14" i="15" s="1"/>
  <c r="O44" i="15"/>
  <c r="L56" i="15"/>
  <c r="O56" i="15" s="1"/>
  <c r="M72" i="15"/>
  <c r="P72" i="15" s="1"/>
  <c r="P91" i="15"/>
  <c r="L121" i="15"/>
  <c r="O121" i="15" s="1"/>
  <c r="M135" i="15"/>
  <c r="P135" i="15" s="1"/>
  <c r="I148" i="15"/>
  <c r="K148" i="15" s="1"/>
  <c r="O154" i="15"/>
  <c r="M280" i="15"/>
  <c r="P280" i="15" s="1"/>
  <c r="L300" i="15"/>
  <c r="M318" i="15"/>
  <c r="P318" i="15" s="1"/>
  <c r="L347" i="15"/>
  <c r="L345" i="15" s="1"/>
  <c r="O394" i="15"/>
  <c r="I442" i="15"/>
  <c r="K442" i="15" s="1"/>
  <c r="O449" i="15"/>
  <c r="L446" i="15"/>
  <c r="K537" i="15"/>
  <c r="I522" i="15"/>
  <c r="K522" i="15" s="1"/>
  <c r="O549" i="15"/>
  <c r="O61" i="14"/>
  <c r="N43" i="15"/>
  <c r="M56" i="15"/>
  <c r="P56" i="15" s="1"/>
  <c r="L68" i="15"/>
  <c r="L66" i="15" s="1"/>
  <c r="O66" i="15" s="1"/>
  <c r="L125" i="15"/>
  <c r="O125" i="15" s="1"/>
  <c r="M138" i="15"/>
  <c r="P138" i="15" s="1"/>
  <c r="M300" i="15"/>
  <c r="P320" i="15"/>
  <c r="K338" i="15"/>
  <c r="O350" i="15"/>
  <c r="O353" i="15"/>
  <c r="N347" i="15"/>
  <c r="N345" i="15" s="1"/>
  <c r="N351" i="15"/>
  <c r="O351" i="15" s="1"/>
  <c r="K374" i="15"/>
  <c r="J721" i="15"/>
  <c r="K360" i="15"/>
  <c r="K381" i="15"/>
  <c r="N404" i="15"/>
  <c r="N402" i="15" s="1"/>
  <c r="K674" i="15"/>
  <c r="K821" i="15"/>
  <c r="K824" i="15"/>
  <c r="K827" i="15"/>
  <c r="M391" i="15"/>
  <c r="P391" i="15" s="1"/>
  <c r="K675" i="15"/>
  <c r="O660" i="15"/>
  <c r="L788" i="15"/>
  <c r="O788" i="15" s="1"/>
  <c r="O19" i="15"/>
  <c r="L47" i="15"/>
  <c r="O47" i="15" s="1"/>
  <c r="L26" i="15"/>
  <c r="M168" i="15"/>
  <c r="P170" i="15"/>
  <c r="O182" i="15"/>
  <c r="I592" i="15"/>
  <c r="K592" i="15" s="1"/>
  <c r="K593" i="15"/>
  <c r="O686" i="15"/>
  <c r="P738" i="15"/>
  <c r="M737" i="15"/>
  <c r="P737" i="15" s="1"/>
  <c r="P771" i="15"/>
  <c r="M770" i="15"/>
  <c r="P770" i="15" s="1"/>
  <c r="P788" i="15"/>
  <c r="M786" i="15"/>
  <c r="P786" i="15" s="1"/>
  <c r="P807" i="15"/>
  <c r="M805" i="15"/>
  <c r="P805" i="15" s="1"/>
  <c r="M47" i="14"/>
  <c r="P47" i="14" s="1"/>
  <c r="M69" i="14"/>
  <c r="P69" i="14" s="1"/>
  <c r="M72" i="14"/>
  <c r="P72" i="14" s="1"/>
  <c r="I130" i="14"/>
  <c r="K130" i="14" s="1"/>
  <c r="P170" i="14"/>
  <c r="L183" i="14"/>
  <c r="L331" i="14"/>
  <c r="L334" i="14"/>
  <c r="O334" i="14" s="1"/>
  <c r="L392" i="14"/>
  <c r="O392" i="14" s="1"/>
  <c r="L632" i="14"/>
  <c r="O632" i="14" s="1"/>
  <c r="K822" i="14"/>
  <c r="K825" i="14"/>
  <c r="K828" i="14"/>
  <c r="N19" i="15"/>
  <c r="N23" i="15"/>
  <c r="N26" i="15"/>
  <c r="M55" i="15"/>
  <c r="O71" i="15"/>
  <c r="P96" i="15"/>
  <c r="K99" i="15"/>
  <c r="K111" i="15"/>
  <c r="K116" i="15"/>
  <c r="L138" i="15"/>
  <c r="O138" i="15" s="1"/>
  <c r="O140" i="15"/>
  <c r="M184" i="15"/>
  <c r="P184" i="15" s="1"/>
  <c r="P186" i="15"/>
  <c r="O634" i="13"/>
  <c r="L33" i="14"/>
  <c r="L31" i="14" s="1"/>
  <c r="O31" i="14" s="1"/>
  <c r="M90" i="14"/>
  <c r="M88" i="14" s="1"/>
  <c r="L155" i="14"/>
  <c r="O155" i="14" s="1"/>
  <c r="N167" i="14"/>
  <c r="N165" i="14" s="1"/>
  <c r="L187" i="14"/>
  <c r="O187" i="14" s="1"/>
  <c r="P15" i="15"/>
  <c r="O54" i="15"/>
  <c r="N68" i="15"/>
  <c r="N66" i="15" s="1"/>
  <c r="M90" i="15"/>
  <c r="O127" i="15"/>
  <c r="M171" i="15"/>
  <c r="P171" i="15" s="1"/>
  <c r="P173" i="15"/>
  <c r="P504" i="15"/>
  <c r="M502" i="15"/>
  <c r="P502" i="15" s="1"/>
  <c r="N55" i="12"/>
  <c r="N53" i="12" s="1"/>
  <c r="O46" i="14"/>
  <c r="J721" i="14"/>
  <c r="K721" i="14" s="1"/>
  <c r="O22" i="15"/>
  <c r="O49" i="15"/>
  <c r="P93" i="15"/>
  <c r="I130" i="15"/>
  <c r="K130" i="15" s="1"/>
  <c r="M187" i="15"/>
  <c r="P187" i="15" s="1"/>
  <c r="P189" i="15"/>
  <c r="N470" i="15"/>
  <c r="N469" i="15"/>
  <c r="N467" i="15" s="1"/>
  <c r="K111" i="14"/>
  <c r="I314" i="14"/>
  <c r="K314" i="14" s="1"/>
  <c r="L12" i="15"/>
  <c r="L43" i="15"/>
  <c r="K98" i="15"/>
  <c r="M121" i="15"/>
  <c r="M167" i="15"/>
  <c r="K204" i="15"/>
  <c r="I197" i="15"/>
  <c r="K197" i="15" s="1"/>
  <c r="L228" i="15"/>
  <c r="L249" i="15"/>
  <c r="O249" i="15" s="1"/>
  <c r="I314" i="15"/>
  <c r="K314" i="15" s="1"/>
  <c r="K325" i="15"/>
  <c r="K372" i="14"/>
  <c r="M9" i="15"/>
  <c r="O46" i="15"/>
  <c r="O74" i="15"/>
  <c r="O120" i="15"/>
  <c r="L135" i="15"/>
  <c r="O135" i="15" s="1"/>
  <c r="O137" i="15"/>
  <c r="O166" i="15"/>
  <c r="K236" i="15"/>
  <c r="L238" i="15"/>
  <c r="M334" i="15"/>
  <c r="P334" i="15" s="1"/>
  <c r="P336" i="15"/>
  <c r="M330" i="15"/>
  <c r="P346" i="15"/>
  <c r="I417" i="15"/>
  <c r="O150" i="15"/>
  <c r="P154" i="15"/>
  <c r="P157" i="15"/>
  <c r="O262" i="15"/>
  <c r="P278" i="15"/>
  <c r="L280" i="15"/>
  <c r="O280" i="15" s="1"/>
  <c r="L283" i="15"/>
  <c r="O283" i="15" s="1"/>
  <c r="O299" i="15"/>
  <c r="N331" i="15"/>
  <c r="P331" i="15" s="1"/>
  <c r="K385" i="15"/>
  <c r="P397" i="15"/>
  <c r="M395" i="15"/>
  <c r="P395" i="15" s="1"/>
  <c r="M405" i="15"/>
  <c r="P405" i="15" s="1"/>
  <c r="P407" i="15"/>
  <c r="O503" i="15"/>
  <c r="L502" i="15"/>
  <c r="O502" i="15" s="1"/>
  <c r="O787" i="15"/>
  <c r="I785" i="15"/>
  <c r="K785" i="15" s="1"/>
  <c r="K800" i="15"/>
  <c r="O806" i="15"/>
  <c r="L805" i="15"/>
  <c r="O805" i="15" s="1"/>
  <c r="P353" i="15"/>
  <c r="M351" i="15"/>
  <c r="O390" i="15"/>
  <c r="L317" i="15"/>
  <c r="O317" i="15" s="1"/>
  <c r="N330" i="15"/>
  <c r="O333" i="15"/>
  <c r="P468" i="15"/>
  <c r="N502" i="15"/>
  <c r="N523" i="15"/>
  <c r="O630" i="15"/>
  <c r="P755" i="15"/>
  <c r="M754" i="15"/>
  <c r="P754" i="15" s="1"/>
  <c r="N805" i="15"/>
  <c r="J288" i="15"/>
  <c r="J275" i="15" s="1"/>
  <c r="J327" i="15"/>
  <c r="K327" i="15" s="1"/>
  <c r="P350" i="15"/>
  <c r="M348" i="15"/>
  <c r="P348" i="15" s="1"/>
  <c r="P394" i="15"/>
  <c r="M392" i="15"/>
  <c r="P392" i="15" s="1"/>
  <c r="M408" i="15"/>
  <c r="P408" i="15" s="1"/>
  <c r="P410" i="15"/>
  <c r="K435" i="15"/>
  <c r="J433" i="15"/>
  <c r="J417" i="15" s="1"/>
  <c r="P687" i="15"/>
  <c r="M685" i="15"/>
  <c r="P685" i="15" s="1"/>
  <c r="I143" i="15"/>
  <c r="I233" i="15"/>
  <c r="K233" i="15" s="1"/>
  <c r="I248" i="15"/>
  <c r="K248" i="15" s="1"/>
  <c r="M347" i="15"/>
  <c r="K365" i="15"/>
  <c r="O403" i="15"/>
  <c r="O420" i="15"/>
  <c r="M469" i="15"/>
  <c r="M470" i="15"/>
  <c r="P470" i="15" s="1"/>
  <c r="P472" i="15"/>
  <c r="J537" i="15"/>
  <c r="J522" i="15" s="1"/>
  <c r="I434" i="15"/>
  <c r="I443" i="15"/>
  <c r="K443" i="15" s="1"/>
  <c r="P445" i="15"/>
  <c r="L447" i="15"/>
  <c r="O447" i="15" s="1"/>
  <c r="L454" i="15"/>
  <c r="O454" i="15" s="1"/>
  <c r="O472" i="15"/>
  <c r="O524" i="15"/>
  <c r="L533" i="15"/>
  <c r="O533" i="15" s="1"/>
  <c r="I654" i="15"/>
  <c r="K654" i="15" s="1"/>
  <c r="P656" i="15"/>
  <c r="M449" i="15"/>
  <c r="L470" i="15"/>
  <c r="L477" i="15"/>
  <c r="O477" i="15" s="1"/>
  <c r="L525" i="15"/>
  <c r="O525" i="15" s="1"/>
  <c r="K669" i="15"/>
  <c r="L687" i="15"/>
  <c r="O687" i="15" s="1"/>
  <c r="M90" i="12"/>
  <c r="M88" i="12" s="1"/>
  <c r="J288" i="13"/>
  <c r="J275" i="13" s="1"/>
  <c r="L300" i="13"/>
  <c r="L298" i="13" s="1"/>
  <c r="L555" i="13"/>
  <c r="O555" i="13" s="1"/>
  <c r="J721" i="13"/>
  <c r="K721" i="13" s="1"/>
  <c r="M135" i="14"/>
  <c r="P135" i="14" s="1"/>
  <c r="N171" i="14"/>
  <c r="N183" i="14"/>
  <c r="N181" i="14" s="1"/>
  <c r="L279" i="14"/>
  <c r="N301" i="14"/>
  <c r="N317" i="14"/>
  <c r="N315" i="14" s="1"/>
  <c r="K360" i="14"/>
  <c r="L788" i="14"/>
  <c r="O788" i="14" s="1"/>
  <c r="O184" i="14"/>
  <c r="I260" i="13"/>
  <c r="K260" i="13" s="1"/>
  <c r="N90" i="14"/>
  <c r="N88" i="14" s="1"/>
  <c r="N122" i="14"/>
  <c r="L138" i="14"/>
  <c r="O138" i="14" s="1"/>
  <c r="M187" i="14"/>
  <c r="P187" i="14" s="1"/>
  <c r="M279" i="14"/>
  <c r="P279" i="14" s="1"/>
  <c r="O282" i="14"/>
  <c r="K378" i="14"/>
  <c r="K381" i="14"/>
  <c r="K725" i="14"/>
  <c r="K728" i="14"/>
  <c r="O170" i="14"/>
  <c r="P282" i="14"/>
  <c r="I443" i="14"/>
  <c r="K443" i="14" s="1"/>
  <c r="M472" i="14"/>
  <c r="M469" i="14" s="1"/>
  <c r="M467" i="14" s="1"/>
  <c r="P467" i="14" s="1"/>
  <c r="O353" i="13"/>
  <c r="O186" i="14"/>
  <c r="L217" i="14"/>
  <c r="O217" i="14" s="1"/>
  <c r="I237" i="14"/>
  <c r="K237" i="14" s="1"/>
  <c r="O266" i="14"/>
  <c r="N263" i="14"/>
  <c r="N392" i="14"/>
  <c r="L470" i="14"/>
  <c r="O470" i="14" s="1"/>
  <c r="K700" i="14"/>
  <c r="K726" i="14"/>
  <c r="N134" i="14"/>
  <c r="N132" i="14" s="1"/>
  <c r="M26" i="14"/>
  <c r="M16" i="14" s="1"/>
  <c r="M14" i="14" s="1"/>
  <c r="P186" i="14"/>
  <c r="L264" i="14"/>
  <c r="M300" i="14"/>
  <c r="P300" i="14" s="1"/>
  <c r="P320" i="14"/>
  <c r="K340" i="14"/>
  <c r="K379" i="14"/>
  <c r="L395" i="14"/>
  <c r="O395" i="14" s="1"/>
  <c r="L421" i="14"/>
  <c r="O421" i="14" s="1"/>
  <c r="O152" i="14"/>
  <c r="N55" i="11"/>
  <c r="N53" i="11" s="1"/>
  <c r="L183" i="12"/>
  <c r="L181" i="12" s="1"/>
  <c r="M138" i="13"/>
  <c r="P138" i="13" s="1"/>
  <c r="N183" i="13"/>
  <c r="N181" i="13" s="1"/>
  <c r="O186" i="13"/>
  <c r="K244" i="13"/>
  <c r="L631" i="13"/>
  <c r="L629" i="13" s="1"/>
  <c r="O629" i="13" s="1"/>
  <c r="K669" i="13"/>
  <c r="L47" i="14"/>
  <c r="O47" i="14" s="1"/>
  <c r="M68" i="14"/>
  <c r="P68" i="14" s="1"/>
  <c r="N91" i="14"/>
  <c r="P91" i="14" s="1"/>
  <c r="I112" i="14"/>
  <c r="K112" i="14" s="1"/>
  <c r="O124" i="14"/>
  <c r="M168" i="14"/>
  <c r="P168" i="14" s="1"/>
  <c r="M184" i="14"/>
  <c r="P184" i="14" s="1"/>
  <c r="I216" i="14"/>
  <c r="K216" i="14" s="1"/>
  <c r="L230" i="14"/>
  <c r="I260" i="14"/>
  <c r="K260" i="14" s="1"/>
  <c r="O269" i="14"/>
  <c r="N279" i="14"/>
  <c r="N277" i="14" s="1"/>
  <c r="M283" i="14"/>
  <c r="P283" i="14" s="1"/>
  <c r="J288" i="14"/>
  <c r="J275" i="14" s="1"/>
  <c r="I297" i="14"/>
  <c r="K297" i="14" s="1"/>
  <c r="L300" i="14"/>
  <c r="O300" i="14" s="1"/>
  <c r="L304" i="14"/>
  <c r="O304" i="14" s="1"/>
  <c r="L347" i="14"/>
  <c r="L345" i="14" s="1"/>
  <c r="K370" i="14"/>
  <c r="O127" i="13"/>
  <c r="O184" i="13"/>
  <c r="P186" i="13"/>
  <c r="K725" i="13"/>
  <c r="L23" i="14"/>
  <c r="L43" i="14"/>
  <c r="L41" i="14" s="1"/>
  <c r="L121" i="14"/>
  <c r="O121" i="14" s="1"/>
  <c r="L135" i="14"/>
  <c r="O135" i="14" s="1"/>
  <c r="L209" i="14"/>
  <c r="O209" i="14" s="1"/>
  <c r="L231" i="14"/>
  <c r="L249" i="14"/>
  <c r="O249" i="14" s="1"/>
  <c r="O285" i="14"/>
  <c r="K288" i="14"/>
  <c r="N347" i="14"/>
  <c r="N345" i="14" s="1"/>
  <c r="L469" i="14"/>
  <c r="O469" i="14" s="1"/>
  <c r="L125" i="12"/>
  <c r="O125" i="12" s="1"/>
  <c r="P184" i="13"/>
  <c r="L422" i="13"/>
  <c r="O422" i="13" s="1"/>
  <c r="O348" i="14"/>
  <c r="I112" i="13"/>
  <c r="K112" i="13" s="1"/>
  <c r="O93" i="14"/>
  <c r="L134" i="14"/>
  <c r="L151" i="14"/>
  <c r="L149" i="14" s="1"/>
  <c r="M151" i="14"/>
  <c r="M149" i="14" s="1"/>
  <c r="M183" i="14"/>
  <c r="N187" i="14"/>
  <c r="I190" i="14"/>
  <c r="K190" i="14" s="1"/>
  <c r="I208" i="14"/>
  <c r="K208" i="14" s="1"/>
  <c r="N351" i="14"/>
  <c r="O351" i="14" s="1"/>
  <c r="L447" i="14"/>
  <c r="O447" i="14" s="1"/>
  <c r="L446" i="14"/>
  <c r="O449" i="14"/>
  <c r="I522" i="14"/>
  <c r="K522" i="14" s="1"/>
  <c r="K537" i="14"/>
  <c r="K365" i="14"/>
  <c r="P137" i="12"/>
  <c r="L36" i="14"/>
  <c r="O36" i="14" s="1"/>
  <c r="L44" i="14"/>
  <c r="O44" i="14" s="1"/>
  <c r="N56" i="14"/>
  <c r="O56" i="14" s="1"/>
  <c r="L72" i="14"/>
  <c r="O72" i="14" s="1"/>
  <c r="L91" i="14"/>
  <c r="P93" i="14"/>
  <c r="M134" i="14"/>
  <c r="P134" i="14" s="1"/>
  <c r="M138" i="14"/>
  <c r="P138" i="14" s="1"/>
  <c r="O154" i="14"/>
  <c r="M167" i="14"/>
  <c r="L198" i="14"/>
  <c r="O198" i="14" s="1"/>
  <c r="N264" i="14"/>
  <c r="M317" i="14"/>
  <c r="M315" i="14" s="1"/>
  <c r="P315" i="14" s="1"/>
  <c r="J327" i="14"/>
  <c r="K327" i="14" s="1"/>
  <c r="K355" i="14"/>
  <c r="K369" i="14"/>
  <c r="L405" i="14"/>
  <c r="O405" i="14" s="1"/>
  <c r="L404" i="14"/>
  <c r="O404" i="14" s="1"/>
  <c r="O407" i="14"/>
  <c r="J537" i="14"/>
  <c r="J522" i="14" s="1"/>
  <c r="K823" i="14"/>
  <c r="K826" i="14"/>
  <c r="K821" i="14"/>
  <c r="K824" i="14"/>
  <c r="K827" i="14"/>
  <c r="M122" i="14"/>
  <c r="P122" i="14" s="1"/>
  <c r="P124" i="14"/>
  <c r="P278" i="14"/>
  <c r="N90" i="11"/>
  <c r="N88" i="11" s="1"/>
  <c r="M55" i="12"/>
  <c r="M53" i="12" s="1"/>
  <c r="M90" i="13"/>
  <c r="O170" i="13"/>
  <c r="M183" i="13"/>
  <c r="P351" i="13"/>
  <c r="K385" i="13"/>
  <c r="K593" i="13"/>
  <c r="L15" i="14"/>
  <c r="O19" i="14"/>
  <c r="M23" i="14"/>
  <c r="O25" i="14"/>
  <c r="N29" i="14"/>
  <c r="N28" i="14" s="1"/>
  <c r="P42" i="14"/>
  <c r="I77" i="14"/>
  <c r="L90" i="14"/>
  <c r="I86" i="14"/>
  <c r="K86" i="14" s="1"/>
  <c r="K98" i="14"/>
  <c r="M155" i="14"/>
  <c r="P155" i="14" s="1"/>
  <c r="P157" i="14"/>
  <c r="L171" i="14"/>
  <c r="O171" i="14" s="1"/>
  <c r="M264" i="14"/>
  <c r="P266" i="14"/>
  <c r="O316" i="14"/>
  <c r="N414" i="14"/>
  <c r="N19" i="14"/>
  <c r="N59" i="14"/>
  <c r="O59" i="14" s="1"/>
  <c r="M59" i="11"/>
  <c r="P59" i="11" s="1"/>
  <c r="L36" i="13"/>
  <c r="O36" i="13" s="1"/>
  <c r="L94" i="13"/>
  <c r="O94" i="13" s="1"/>
  <c r="N151" i="13"/>
  <c r="N149" i="13" s="1"/>
  <c r="O269" i="13"/>
  <c r="O333" i="13"/>
  <c r="N347" i="13"/>
  <c r="N345" i="13" s="1"/>
  <c r="L351" i="13"/>
  <c r="O351" i="13" s="1"/>
  <c r="M9" i="14"/>
  <c r="N23" i="14"/>
  <c r="N55" i="14"/>
  <c r="I143" i="14"/>
  <c r="L167" i="14"/>
  <c r="K255" i="14"/>
  <c r="I248" i="14"/>
  <c r="I233" i="14"/>
  <c r="K233" i="14" s="1"/>
  <c r="O262" i="14"/>
  <c r="M304" i="14"/>
  <c r="P304" i="14" s="1"/>
  <c r="P306" i="14"/>
  <c r="P350" i="14"/>
  <c r="M348" i="14"/>
  <c r="P348" i="14" s="1"/>
  <c r="M347" i="14"/>
  <c r="L155" i="13"/>
  <c r="O155" i="13" s="1"/>
  <c r="L301" i="13"/>
  <c r="O424" i="13"/>
  <c r="K708" i="13"/>
  <c r="K729" i="13"/>
  <c r="L26" i="14"/>
  <c r="O32" i="14"/>
  <c r="M56" i="14"/>
  <c r="P58" i="14"/>
  <c r="N68" i="14"/>
  <c r="N66" i="14" s="1"/>
  <c r="K99" i="14"/>
  <c r="M121" i="14"/>
  <c r="P121" i="14" s="1"/>
  <c r="M125" i="14"/>
  <c r="P125" i="14" s="1"/>
  <c r="P127" i="14"/>
  <c r="K174" i="14"/>
  <c r="M267" i="14"/>
  <c r="P267" i="14" s="1"/>
  <c r="P269" i="14"/>
  <c r="P150" i="14"/>
  <c r="O329" i="14"/>
  <c r="I559" i="14"/>
  <c r="K576" i="14"/>
  <c r="O787" i="14"/>
  <c r="O806" i="14"/>
  <c r="L805" i="14"/>
  <c r="O805" i="14" s="1"/>
  <c r="L217" i="13"/>
  <c r="O217" i="13" s="1"/>
  <c r="L12" i="14"/>
  <c r="N26" i="14"/>
  <c r="N47" i="14"/>
  <c r="K87" i="14"/>
  <c r="N151" i="14"/>
  <c r="L238" i="14"/>
  <c r="L229" i="14"/>
  <c r="O299" i="14"/>
  <c r="P390" i="14"/>
  <c r="P397" i="14"/>
  <c r="M395" i="14"/>
  <c r="P395" i="14" s="1"/>
  <c r="M391" i="14"/>
  <c r="P391" i="14" s="1"/>
  <c r="L26" i="13"/>
  <c r="L24" i="13" s="1"/>
  <c r="M405" i="14"/>
  <c r="P405" i="14" s="1"/>
  <c r="P407" i="14"/>
  <c r="M404" i="14"/>
  <c r="I785" i="14"/>
  <c r="K785" i="14" s="1"/>
  <c r="K800" i="14"/>
  <c r="L29" i="14"/>
  <c r="M59" i="14"/>
  <c r="P61" i="14"/>
  <c r="I76" i="14"/>
  <c r="K100" i="14"/>
  <c r="M152" i="14"/>
  <c r="P152" i="14" s="1"/>
  <c r="P154" i="14"/>
  <c r="K164" i="14"/>
  <c r="L168" i="14"/>
  <c r="O168" i="14" s="1"/>
  <c r="M301" i="14"/>
  <c r="P301" i="14" s="1"/>
  <c r="P303" i="14"/>
  <c r="P336" i="14"/>
  <c r="M334" i="14"/>
  <c r="P334" i="14" s="1"/>
  <c r="O468" i="14"/>
  <c r="J592" i="14"/>
  <c r="K592" i="14" s="1"/>
  <c r="K593" i="14"/>
  <c r="J143" i="14"/>
  <c r="J131" i="14" s="1"/>
  <c r="O350" i="14"/>
  <c r="K362" i="14"/>
  <c r="J364" i="14"/>
  <c r="P394" i="14"/>
  <c r="M392" i="14"/>
  <c r="P392" i="14" s="1"/>
  <c r="K435" i="14"/>
  <c r="J433" i="14"/>
  <c r="J417" i="14" s="1"/>
  <c r="L547" i="14"/>
  <c r="O547" i="14" s="1"/>
  <c r="O549" i="14"/>
  <c r="M549" i="14"/>
  <c r="L555" i="14"/>
  <c r="O555" i="14" s="1"/>
  <c r="O557" i="14"/>
  <c r="K594" i="14"/>
  <c r="P630" i="14"/>
  <c r="M629" i="14"/>
  <c r="P629" i="14" s="1"/>
  <c r="L658" i="14"/>
  <c r="O658" i="14" s="1"/>
  <c r="O660" i="14"/>
  <c r="M660" i="14"/>
  <c r="P755" i="14"/>
  <c r="M754" i="14"/>
  <c r="P754" i="14" s="1"/>
  <c r="I197" i="14"/>
  <c r="K197" i="14" s="1"/>
  <c r="P329" i="14"/>
  <c r="N331" i="14"/>
  <c r="P333" i="14"/>
  <c r="M331" i="14"/>
  <c r="K385" i="14"/>
  <c r="M408" i="14"/>
  <c r="P408" i="14" s="1"/>
  <c r="P410" i="14"/>
  <c r="O546" i="14"/>
  <c r="L544" i="14"/>
  <c r="O544" i="14" s="1"/>
  <c r="O657" i="14"/>
  <c r="L655" i="14"/>
  <c r="O655" i="14" s="1"/>
  <c r="P353" i="14"/>
  <c r="M351" i="14"/>
  <c r="O403" i="14"/>
  <c r="P503" i="14"/>
  <c r="M502" i="14"/>
  <c r="P502" i="14" s="1"/>
  <c r="P555" i="14"/>
  <c r="M545" i="14"/>
  <c r="P323" i="14"/>
  <c r="M330" i="14"/>
  <c r="K359" i="14"/>
  <c r="I364" i="14"/>
  <c r="K374" i="14"/>
  <c r="I433" i="14"/>
  <c r="M444" i="14"/>
  <c r="P444" i="14" s="1"/>
  <c r="P445" i="14"/>
  <c r="I628" i="14"/>
  <c r="K628" i="14" s="1"/>
  <c r="K651" i="14"/>
  <c r="P686" i="14"/>
  <c r="K723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I434" i="14"/>
  <c r="P524" i="14"/>
  <c r="L526" i="14"/>
  <c r="O526" i="14" s="1"/>
  <c r="K675" i="14"/>
  <c r="K672" i="14"/>
  <c r="L688" i="14"/>
  <c r="O688" i="14" s="1"/>
  <c r="M690" i="14"/>
  <c r="L631" i="14"/>
  <c r="K669" i="14"/>
  <c r="K673" i="14"/>
  <c r="L687" i="14"/>
  <c r="I654" i="14"/>
  <c r="K654" i="14" s="1"/>
  <c r="L68" i="6"/>
  <c r="L66" i="6" s="1"/>
  <c r="I314" i="11"/>
  <c r="K314" i="11" s="1"/>
  <c r="O140" i="12"/>
  <c r="P285" i="13"/>
  <c r="M283" i="13"/>
  <c r="P283" i="13" s="1"/>
  <c r="L321" i="13"/>
  <c r="O321" i="13" s="1"/>
  <c r="O323" i="13"/>
  <c r="O394" i="13"/>
  <c r="L392" i="13"/>
  <c r="O392" i="13" s="1"/>
  <c r="O690" i="13"/>
  <c r="L688" i="13"/>
  <c r="O688" i="13" s="1"/>
  <c r="M690" i="13"/>
  <c r="L134" i="13"/>
  <c r="L132" i="13" s="1"/>
  <c r="O132" i="13" s="1"/>
  <c r="L135" i="13"/>
  <c r="O135" i="13" s="1"/>
  <c r="N56" i="12"/>
  <c r="O56" i="12" s="1"/>
  <c r="P154" i="12"/>
  <c r="L187" i="12"/>
  <c r="O187" i="12" s="1"/>
  <c r="O93" i="13"/>
  <c r="L91" i="13"/>
  <c r="O91" i="13" s="1"/>
  <c r="L90" i="13"/>
  <c r="L88" i="13" s="1"/>
  <c r="M155" i="13"/>
  <c r="P155" i="13" s="1"/>
  <c r="L209" i="13"/>
  <c r="O209" i="13" s="1"/>
  <c r="M422" i="13"/>
  <c r="P422" i="13" s="1"/>
  <c r="M421" i="13"/>
  <c r="P421" i="13" s="1"/>
  <c r="P424" i="13"/>
  <c r="J722" i="13"/>
  <c r="K722" i="13" s="1"/>
  <c r="L789" i="13"/>
  <c r="O789" i="13" s="1"/>
  <c r="L788" i="13"/>
  <c r="O791" i="13"/>
  <c r="K372" i="11"/>
  <c r="M94" i="12"/>
  <c r="P94" i="12" s="1"/>
  <c r="N155" i="13"/>
  <c r="L249" i="13"/>
  <c r="O249" i="13" s="1"/>
  <c r="K287" i="13"/>
  <c r="I276" i="13"/>
  <c r="K276" i="13" s="1"/>
  <c r="P320" i="13"/>
  <c r="M318" i="13"/>
  <c r="P318" i="13" s="1"/>
  <c r="L687" i="13"/>
  <c r="L685" i="13" s="1"/>
  <c r="O685" i="13" s="1"/>
  <c r="P96" i="13"/>
  <c r="M94" i="13"/>
  <c r="P94" i="13" s="1"/>
  <c r="O140" i="13"/>
  <c r="L138" i="13"/>
  <c r="O138" i="13" s="1"/>
  <c r="K325" i="13"/>
  <c r="I314" i="13"/>
  <c r="K314" i="13" s="1"/>
  <c r="N134" i="9"/>
  <c r="N132" i="9" s="1"/>
  <c r="M55" i="10"/>
  <c r="M53" i="10" s="1"/>
  <c r="N317" i="12"/>
  <c r="N315" i="12" s="1"/>
  <c r="M134" i="13"/>
  <c r="P134" i="13" s="1"/>
  <c r="M135" i="13"/>
  <c r="P135" i="13" s="1"/>
  <c r="I276" i="11"/>
  <c r="K276" i="11" s="1"/>
  <c r="N43" i="12"/>
  <c r="N41" i="12" s="1"/>
  <c r="O93" i="12"/>
  <c r="L263" i="12"/>
  <c r="L261" i="12" s="1"/>
  <c r="L317" i="12"/>
  <c r="O317" i="12" s="1"/>
  <c r="O285" i="13"/>
  <c r="L283" i="13"/>
  <c r="O283" i="13" s="1"/>
  <c r="K674" i="13"/>
  <c r="K673" i="13"/>
  <c r="K672" i="13"/>
  <c r="I654" i="13"/>
  <c r="K654" i="13" s="1"/>
  <c r="K100" i="13"/>
  <c r="O124" i="13"/>
  <c r="O154" i="13"/>
  <c r="N391" i="13"/>
  <c r="N389" i="13" s="1"/>
  <c r="P46" i="13"/>
  <c r="P71" i="13"/>
  <c r="I443" i="13"/>
  <c r="K443" i="13" s="1"/>
  <c r="K821" i="13"/>
  <c r="K824" i="13"/>
  <c r="K827" i="13"/>
  <c r="M44" i="13"/>
  <c r="P44" i="13" s="1"/>
  <c r="M69" i="13"/>
  <c r="P69" i="13" s="1"/>
  <c r="M187" i="13"/>
  <c r="P187" i="13" s="1"/>
  <c r="I233" i="13"/>
  <c r="K233" i="13" s="1"/>
  <c r="N263" i="13"/>
  <c r="P303" i="13"/>
  <c r="J327" i="13"/>
  <c r="K327" i="13" s="1"/>
  <c r="J364" i="13"/>
  <c r="O449" i="13"/>
  <c r="K700" i="13"/>
  <c r="K720" i="13"/>
  <c r="K822" i="13"/>
  <c r="K825" i="13"/>
  <c r="K828" i="13"/>
  <c r="P152" i="13"/>
  <c r="I237" i="12"/>
  <c r="K237" i="12" s="1"/>
  <c r="K379" i="12"/>
  <c r="M43" i="13"/>
  <c r="M47" i="13"/>
  <c r="P47" i="13" s="1"/>
  <c r="M68" i="13"/>
  <c r="M72" i="13"/>
  <c r="P72" i="13" s="1"/>
  <c r="N90" i="13"/>
  <c r="N88" i="13" s="1"/>
  <c r="N134" i="13"/>
  <c r="N132" i="13" s="1"/>
  <c r="O137" i="13"/>
  <c r="L167" i="13"/>
  <c r="L165" i="13" s="1"/>
  <c r="L198" i="13"/>
  <c r="O198" i="13" s="1"/>
  <c r="O266" i="13"/>
  <c r="O303" i="13"/>
  <c r="M348" i="13"/>
  <c r="P348" i="13" s="1"/>
  <c r="P350" i="13"/>
  <c r="O397" i="13"/>
  <c r="L391" i="13"/>
  <c r="O391" i="13" s="1"/>
  <c r="N135" i="12"/>
  <c r="P135" i="12" s="1"/>
  <c r="I276" i="12"/>
  <c r="K276" i="12" s="1"/>
  <c r="K728" i="12"/>
  <c r="M23" i="13"/>
  <c r="M21" i="13" s="1"/>
  <c r="N43" i="13"/>
  <c r="N41" i="13" s="1"/>
  <c r="O46" i="13"/>
  <c r="N68" i="13"/>
  <c r="N66" i="13" s="1"/>
  <c r="O71" i="13"/>
  <c r="L121" i="13"/>
  <c r="O121" i="13" s="1"/>
  <c r="P137" i="13"/>
  <c r="I143" i="13"/>
  <c r="N167" i="13"/>
  <c r="N165" i="13" s="1"/>
  <c r="O173" i="13"/>
  <c r="L264" i="13"/>
  <c r="M280" i="13"/>
  <c r="P280" i="13" s="1"/>
  <c r="L330" i="13"/>
  <c r="L328" i="13" s="1"/>
  <c r="K338" i="13"/>
  <c r="M395" i="13"/>
  <c r="P395" i="13" s="1"/>
  <c r="P397" i="13"/>
  <c r="L408" i="13"/>
  <c r="O408" i="13" s="1"/>
  <c r="O410" i="13"/>
  <c r="L421" i="13"/>
  <c r="K594" i="13"/>
  <c r="P351" i="12"/>
  <c r="K359" i="12"/>
  <c r="K362" i="12"/>
  <c r="N23" i="13"/>
  <c r="N21" i="13" s="1"/>
  <c r="P170" i="13"/>
  <c r="I442" i="13"/>
  <c r="K442" i="13" s="1"/>
  <c r="K460" i="13"/>
  <c r="K538" i="13"/>
  <c r="J537" i="13"/>
  <c r="J522" i="13" s="1"/>
  <c r="L228" i="13"/>
  <c r="L167" i="12"/>
  <c r="L165" i="12" s="1"/>
  <c r="K355" i="12"/>
  <c r="N391" i="12"/>
  <c r="N389" i="12" s="1"/>
  <c r="L33" i="13"/>
  <c r="L31" i="13" s="1"/>
  <c r="P58" i="13"/>
  <c r="N26" i="13"/>
  <c r="N168" i="13"/>
  <c r="P168" i="13" s="1"/>
  <c r="P189" i="13"/>
  <c r="K215" i="13"/>
  <c r="K288" i="13"/>
  <c r="O306" i="13"/>
  <c r="L304" i="13"/>
  <c r="O304" i="13" s="1"/>
  <c r="N331" i="13"/>
  <c r="O331" i="13" s="1"/>
  <c r="I433" i="13"/>
  <c r="I417" i="13" s="1"/>
  <c r="K435" i="13"/>
  <c r="L657" i="13"/>
  <c r="O657" i="13" s="1"/>
  <c r="I233" i="12"/>
  <c r="K233" i="12" s="1"/>
  <c r="K360" i="12"/>
  <c r="M404" i="12"/>
  <c r="M402" i="12" s="1"/>
  <c r="P402" i="12" s="1"/>
  <c r="L47" i="13"/>
  <c r="O47" i="13" s="1"/>
  <c r="L55" i="13"/>
  <c r="L53" i="13" s="1"/>
  <c r="O61" i="13"/>
  <c r="L72" i="13"/>
  <c r="O72" i="13" s="1"/>
  <c r="L152" i="13"/>
  <c r="O152" i="13" s="1"/>
  <c r="K159" i="13"/>
  <c r="M167" i="13"/>
  <c r="I190" i="13"/>
  <c r="K190" i="13" s="1"/>
  <c r="L230" i="13"/>
  <c r="M279" i="13"/>
  <c r="N301" i="13"/>
  <c r="N300" i="13"/>
  <c r="M304" i="13"/>
  <c r="P304" i="13" s="1"/>
  <c r="P306" i="13"/>
  <c r="N318" i="13"/>
  <c r="N317" i="13"/>
  <c r="N315" i="13" s="1"/>
  <c r="L334" i="13"/>
  <c r="O334" i="13" s="1"/>
  <c r="O350" i="13"/>
  <c r="L348" i="13"/>
  <c r="O348" i="13" s="1"/>
  <c r="I364" i="13"/>
  <c r="K364" i="13" s="1"/>
  <c r="O479" i="13"/>
  <c r="L639" i="13"/>
  <c r="O639" i="13" s="1"/>
  <c r="O641" i="13"/>
  <c r="M300" i="13"/>
  <c r="L446" i="13"/>
  <c r="L454" i="13"/>
  <c r="O454" i="13" s="1"/>
  <c r="I434" i="13"/>
  <c r="K826" i="13"/>
  <c r="N317" i="9"/>
  <c r="N315" i="9" s="1"/>
  <c r="N391" i="11"/>
  <c r="N389" i="11" s="1"/>
  <c r="O49" i="12"/>
  <c r="P93" i="12"/>
  <c r="L155" i="12"/>
  <c r="O155" i="12" s="1"/>
  <c r="M171" i="12"/>
  <c r="P171" i="12" s="1"/>
  <c r="O173" i="12"/>
  <c r="I197" i="12"/>
  <c r="K197" i="12" s="1"/>
  <c r="L231" i="12"/>
  <c r="O333" i="12"/>
  <c r="K700" i="12"/>
  <c r="P22" i="13"/>
  <c r="M19" i="13"/>
  <c r="L44" i="13"/>
  <c r="O44" i="13" s="1"/>
  <c r="N56" i="13"/>
  <c r="P56" i="13" s="1"/>
  <c r="L69" i="13"/>
  <c r="O69" i="13" s="1"/>
  <c r="I76" i="13"/>
  <c r="I87" i="13"/>
  <c r="K87" i="13" s="1"/>
  <c r="M121" i="13"/>
  <c r="P121" i="13" s="1"/>
  <c r="P127" i="13"/>
  <c r="M125" i="13"/>
  <c r="P125" i="13" s="1"/>
  <c r="J143" i="13"/>
  <c r="J131" i="13" s="1"/>
  <c r="L229" i="13"/>
  <c r="L238" i="13"/>
  <c r="N280" i="13"/>
  <c r="N279" i="13"/>
  <c r="N277" i="13" s="1"/>
  <c r="K340" i="13"/>
  <c r="P407" i="13"/>
  <c r="M404" i="13"/>
  <c r="P404" i="13" s="1"/>
  <c r="N446" i="13"/>
  <c r="N447" i="13"/>
  <c r="N33" i="13"/>
  <c r="O56" i="11"/>
  <c r="I148" i="11"/>
  <c r="K148" i="11" s="1"/>
  <c r="M283" i="12"/>
  <c r="P283" i="12" s="1"/>
  <c r="P61" i="13"/>
  <c r="K79" i="13"/>
  <c r="I77" i="13"/>
  <c r="N121" i="13"/>
  <c r="N119" i="13" s="1"/>
  <c r="P150" i="13"/>
  <c r="O262" i="13"/>
  <c r="P323" i="13"/>
  <c r="M321" i="13"/>
  <c r="P321" i="13" s="1"/>
  <c r="M392" i="13"/>
  <c r="P392" i="13" s="1"/>
  <c r="P394" i="13"/>
  <c r="M391" i="13"/>
  <c r="N404" i="13"/>
  <c r="N402" i="13" s="1"/>
  <c r="N408" i="13"/>
  <c r="N444" i="13"/>
  <c r="K708" i="8"/>
  <c r="K729" i="8"/>
  <c r="P350" i="11"/>
  <c r="L43" i="12"/>
  <c r="L41" i="12" s="1"/>
  <c r="L228" i="12"/>
  <c r="N263" i="12"/>
  <c r="N261" i="12" s="1"/>
  <c r="K338" i="12"/>
  <c r="I442" i="12"/>
  <c r="K442" i="12" s="1"/>
  <c r="K726" i="12"/>
  <c r="N19" i="13"/>
  <c r="L23" i="13"/>
  <c r="L21" i="13" s="1"/>
  <c r="L43" i="13"/>
  <c r="L41" i="13" s="1"/>
  <c r="M55" i="13"/>
  <c r="O58" i="13"/>
  <c r="L68" i="13"/>
  <c r="P91" i="13"/>
  <c r="P93" i="13"/>
  <c r="M122" i="13"/>
  <c r="P122" i="13" s="1"/>
  <c r="L151" i="13"/>
  <c r="P173" i="13"/>
  <c r="L187" i="13"/>
  <c r="O187" i="13" s="1"/>
  <c r="L279" i="13"/>
  <c r="K309" i="13"/>
  <c r="I297" i="13"/>
  <c r="K297" i="13" s="1"/>
  <c r="L29" i="13"/>
  <c r="M26" i="13"/>
  <c r="N55" i="13"/>
  <c r="P89" i="13"/>
  <c r="I130" i="13"/>
  <c r="K130" i="13" s="1"/>
  <c r="L183" i="13"/>
  <c r="N264" i="13"/>
  <c r="M264" i="13"/>
  <c r="P266" i="13"/>
  <c r="M317" i="13"/>
  <c r="N330" i="13"/>
  <c r="M331" i="13"/>
  <c r="P333" i="13"/>
  <c r="M330" i="13"/>
  <c r="L470" i="13"/>
  <c r="O470" i="13" s="1"/>
  <c r="O472" i="13"/>
  <c r="L469" i="13"/>
  <c r="O469" i="13" s="1"/>
  <c r="P56" i="11"/>
  <c r="K379" i="11"/>
  <c r="M125" i="12"/>
  <c r="P125" i="12" s="1"/>
  <c r="L533" i="12"/>
  <c r="O533" i="12" s="1"/>
  <c r="J721" i="12"/>
  <c r="K721" i="12" s="1"/>
  <c r="K821" i="12"/>
  <c r="K824" i="12"/>
  <c r="K827" i="12"/>
  <c r="N59" i="13"/>
  <c r="P154" i="13"/>
  <c r="M151" i="13"/>
  <c r="P269" i="13"/>
  <c r="L317" i="13"/>
  <c r="O317" i="13" s="1"/>
  <c r="L318" i="13"/>
  <c r="O318" i="13" s="1"/>
  <c r="L228" i="10"/>
  <c r="K729" i="10"/>
  <c r="P71" i="12"/>
  <c r="M183" i="12"/>
  <c r="M181" i="12" s="1"/>
  <c r="L300" i="12"/>
  <c r="L298" i="12" s="1"/>
  <c r="O22" i="13"/>
  <c r="L19" i="13"/>
  <c r="L12" i="13"/>
  <c r="O166" i="13"/>
  <c r="K204" i="13"/>
  <c r="I197" i="13"/>
  <c r="K197" i="13" s="1"/>
  <c r="K255" i="13"/>
  <c r="I248" i="13"/>
  <c r="K248" i="13" s="1"/>
  <c r="L280" i="13"/>
  <c r="O280" i="13" s="1"/>
  <c r="O316" i="13"/>
  <c r="P336" i="13"/>
  <c r="P353" i="13"/>
  <c r="O403" i="13"/>
  <c r="M408" i="13"/>
  <c r="P408" i="13" s="1"/>
  <c r="J433" i="13"/>
  <c r="O468" i="13"/>
  <c r="L502" i="13"/>
  <c r="O502" i="13" s="1"/>
  <c r="M347" i="13"/>
  <c r="P403" i="13"/>
  <c r="M444" i="13"/>
  <c r="P444" i="13" s="1"/>
  <c r="P468" i="13"/>
  <c r="M467" i="13"/>
  <c r="P467" i="13" s="1"/>
  <c r="P660" i="13"/>
  <c r="M657" i="13"/>
  <c r="M658" i="13"/>
  <c r="P658" i="13" s="1"/>
  <c r="L405" i="13"/>
  <c r="O405" i="13" s="1"/>
  <c r="O407" i="13"/>
  <c r="L404" i="13"/>
  <c r="O404" i="13" s="1"/>
  <c r="M502" i="13"/>
  <c r="P502" i="13" s="1"/>
  <c r="K537" i="13"/>
  <c r="L546" i="13"/>
  <c r="O546" i="13" s="1"/>
  <c r="P555" i="13"/>
  <c r="M545" i="13"/>
  <c r="I559" i="13"/>
  <c r="K576" i="13"/>
  <c r="K592" i="13"/>
  <c r="O656" i="13"/>
  <c r="K723" i="13"/>
  <c r="N754" i="13"/>
  <c r="I785" i="13"/>
  <c r="K785" i="13" s="1"/>
  <c r="K800" i="13"/>
  <c r="L805" i="13"/>
  <c r="O805" i="13" s="1"/>
  <c r="K823" i="13"/>
  <c r="N685" i="13"/>
  <c r="N737" i="13"/>
  <c r="P787" i="13"/>
  <c r="M786" i="13"/>
  <c r="P786" i="13" s="1"/>
  <c r="O535" i="13"/>
  <c r="L525" i="13"/>
  <c r="M629" i="13"/>
  <c r="P629" i="13" s="1"/>
  <c r="P806" i="13"/>
  <c r="M805" i="13"/>
  <c r="P805" i="13" s="1"/>
  <c r="L547" i="13"/>
  <c r="O547" i="13" s="1"/>
  <c r="M549" i="13"/>
  <c r="I628" i="13"/>
  <c r="K628" i="13" s="1"/>
  <c r="K651" i="13"/>
  <c r="M754" i="13"/>
  <c r="P754" i="13" s="1"/>
  <c r="L658" i="13"/>
  <c r="O658" i="13" s="1"/>
  <c r="O660" i="13"/>
  <c r="K675" i="13"/>
  <c r="N770" i="13"/>
  <c r="K204" i="9"/>
  <c r="N391" i="10"/>
  <c r="N389" i="10" s="1"/>
  <c r="N404" i="10"/>
  <c r="N402" i="10" s="1"/>
  <c r="L249" i="12"/>
  <c r="O249" i="12" s="1"/>
  <c r="J288" i="12"/>
  <c r="J275" i="12" s="1"/>
  <c r="K370" i="12"/>
  <c r="K378" i="12"/>
  <c r="K537" i="12"/>
  <c r="K723" i="12"/>
  <c r="M187" i="11"/>
  <c r="P187" i="11" s="1"/>
  <c r="L229" i="11"/>
  <c r="L68" i="12"/>
  <c r="O68" i="12" s="1"/>
  <c r="L90" i="12"/>
  <c r="L88" i="12" s="1"/>
  <c r="L134" i="12"/>
  <c r="L132" i="12" s="1"/>
  <c r="P189" i="12"/>
  <c r="I275" i="12"/>
  <c r="K275" i="12" s="1"/>
  <c r="O472" i="12"/>
  <c r="L533" i="10"/>
  <c r="O533" i="10" s="1"/>
  <c r="L469" i="12"/>
  <c r="K174" i="11"/>
  <c r="L395" i="11"/>
  <c r="O395" i="11" s="1"/>
  <c r="L429" i="11"/>
  <c r="O429" i="11" s="1"/>
  <c r="L26" i="12"/>
  <c r="L24" i="12" s="1"/>
  <c r="L33" i="12"/>
  <c r="O33" i="12" s="1"/>
  <c r="L36" i="12"/>
  <c r="O36" i="12" s="1"/>
  <c r="P49" i="12"/>
  <c r="I130" i="12"/>
  <c r="K130" i="12" s="1"/>
  <c r="O186" i="12"/>
  <c r="L279" i="12"/>
  <c r="L277" i="12" s="1"/>
  <c r="O277" i="12" s="1"/>
  <c r="O282" i="12"/>
  <c r="I297" i="12"/>
  <c r="K297" i="12" s="1"/>
  <c r="M405" i="12"/>
  <c r="P405" i="12" s="1"/>
  <c r="L470" i="12"/>
  <c r="O470" i="12" s="1"/>
  <c r="O46" i="11"/>
  <c r="L23" i="12"/>
  <c r="L21" i="12" s="1"/>
  <c r="L72" i="12"/>
  <c r="O72" i="12" s="1"/>
  <c r="M167" i="12"/>
  <c r="M165" i="12" s="1"/>
  <c r="P410" i="12"/>
  <c r="I434" i="12"/>
  <c r="L447" i="12"/>
  <c r="O447" i="12" s="1"/>
  <c r="L788" i="3"/>
  <c r="O788" i="3" s="1"/>
  <c r="L555" i="11"/>
  <c r="O555" i="11" s="1"/>
  <c r="K824" i="11"/>
  <c r="M43" i="12"/>
  <c r="P44" i="12"/>
  <c r="L209" i="12"/>
  <c r="O209" i="12" s="1"/>
  <c r="O301" i="12"/>
  <c r="L304" i="12"/>
  <c r="O304" i="12" s="1"/>
  <c r="L330" i="12"/>
  <c r="L328" i="12" s="1"/>
  <c r="L334" i="12"/>
  <c r="O334" i="12" s="1"/>
  <c r="K369" i="12"/>
  <c r="K822" i="12"/>
  <c r="K825" i="12"/>
  <c r="K828" i="12"/>
  <c r="M94" i="10"/>
  <c r="P94" i="10" s="1"/>
  <c r="K271" i="11"/>
  <c r="J327" i="11"/>
  <c r="K327" i="11" s="1"/>
  <c r="L59" i="12"/>
  <c r="O59" i="12" s="1"/>
  <c r="N134" i="12"/>
  <c r="N132" i="12" s="1"/>
  <c r="N138" i="12"/>
  <c r="O138" i="12" s="1"/>
  <c r="P140" i="12"/>
  <c r="L184" i="12"/>
  <c r="L198" i="12"/>
  <c r="O198" i="12" s="1"/>
  <c r="K255" i="12"/>
  <c r="O264" i="12"/>
  <c r="P336" i="12"/>
  <c r="M334" i="12"/>
  <c r="P334" i="12" s="1"/>
  <c r="L446" i="12"/>
  <c r="O446" i="12" s="1"/>
  <c r="O456" i="12"/>
  <c r="L454" i="12"/>
  <c r="O454" i="12" s="1"/>
  <c r="M121" i="11"/>
  <c r="P121" i="11" s="1"/>
  <c r="M125" i="11"/>
  <c r="P125" i="11" s="1"/>
  <c r="L279" i="11"/>
  <c r="O279" i="11" s="1"/>
  <c r="L44" i="12"/>
  <c r="O44" i="12" s="1"/>
  <c r="O46" i="12"/>
  <c r="I76" i="12"/>
  <c r="L91" i="12"/>
  <c r="O91" i="12" s="1"/>
  <c r="L135" i="12"/>
  <c r="I143" i="12"/>
  <c r="I131" i="12" s="1"/>
  <c r="K159" i="12"/>
  <c r="K224" i="12"/>
  <c r="L230" i="12"/>
  <c r="N404" i="12"/>
  <c r="N402" i="12" s="1"/>
  <c r="N408" i="12"/>
  <c r="L789" i="12"/>
  <c r="O789" i="12" s="1"/>
  <c r="L788" i="12"/>
  <c r="O788" i="12" s="1"/>
  <c r="L421" i="11"/>
  <c r="L419" i="11" s="1"/>
  <c r="O634" i="11"/>
  <c r="P46" i="12"/>
  <c r="L69" i="12"/>
  <c r="O69" i="12" s="1"/>
  <c r="N68" i="12"/>
  <c r="N66" i="12" s="1"/>
  <c r="M91" i="12"/>
  <c r="P91" i="12" s="1"/>
  <c r="J143" i="12"/>
  <c r="J131" i="12" s="1"/>
  <c r="L168" i="12"/>
  <c r="M330" i="12"/>
  <c r="M328" i="12" s="1"/>
  <c r="M391" i="12"/>
  <c r="M392" i="12"/>
  <c r="P392" i="12" s="1"/>
  <c r="P397" i="12"/>
  <c r="M395" i="12"/>
  <c r="P395" i="12" s="1"/>
  <c r="J537" i="12"/>
  <c r="J522" i="12" s="1"/>
  <c r="N134" i="10"/>
  <c r="N132" i="10" s="1"/>
  <c r="O44" i="11"/>
  <c r="P170" i="11"/>
  <c r="I216" i="11"/>
  <c r="K216" i="11" s="1"/>
  <c r="N26" i="12"/>
  <c r="N16" i="12" s="1"/>
  <c r="N14" i="12" s="1"/>
  <c r="L55" i="12"/>
  <c r="L53" i="12" s="1"/>
  <c r="I86" i="12"/>
  <c r="K86" i="12" s="1"/>
  <c r="L94" i="12"/>
  <c r="O94" i="12" s="1"/>
  <c r="N121" i="12"/>
  <c r="N119" i="12" s="1"/>
  <c r="K144" i="12"/>
  <c r="N152" i="12"/>
  <c r="P152" i="12" s="1"/>
  <c r="I260" i="12"/>
  <c r="K260" i="12" s="1"/>
  <c r="P282" i="12"/>
  <c r="M280" i="12"/>
  <c r="P280" i="12" s="1"/>
  <c r="M279" i="12"/>
  <c r="P279" i="12" s="1"/>
  <c r="O323" i="12"/>
  <c r="L321" i="12"/>
  <c r="O321" i="12" s="1"/>
  <c r="K216" i="12"/>
  <c r="M348" i="12"/>
  <c r="P348" i="12" s="1"/>
  <c r="M347" i="12"/>
  <c r="M345" i="12" s="1"/>
  <c r="I443" i="12"/>
  <c r="K443" i="12" s="1"/>
  <c r="K462" i="12"/>
  <c r="L55" i="10"/>
  <c r="L53" i="10" s="1"/>
  <c r="K435" i="11"/>
  <c r="M23" i="12"/>
  <c r="O269" i="12"/>
  <c r="L267" i="12"/>
  <c r="O267" i="12" s="1"/>
  <c r="J364" i="12"/>
  <c r="O528" i="12"/>
  <c r="L525" i="12"/>
  <c r="O525" i="12" s="1"/>
  <c r="O285" i="12"/>
  <c r="L318" i="12"/>
  <c r="O318" i="12" s="1"/>
  <c r="L331" i="12"/>
  <c r="J327" i="12"/>
  <c r="K327" i="12" s="1"/>
  <c r="L632" i="12"/>
  <c r="O632" i="12" s="1"/>
  <c r="K725" i="12"/>
  <c r="N279" i="12"/>
  <c r="N277" i="12" s="1"/>
  <c r="N318" i="12"/>
  <c r="K381" i="12"/>
  <c r="O394" i="12"/>
  <c r="K823" i="12"/>
  <c r="K826" i="12"/>
  <c r="O266" i="12"/>
  <c r="N300" i="12"/>
  <c r="N298" i="12" s="1"/>
  <c r="O351" i="12"/>
  <c r="K365" i="12"/>
  <c r="K372" i="12"/>
  <c r="M449" i="12"/>
  <c r="P449" i="12" s="1"/>
  <c r="N168" i="12"/>
  <c r="P170" i="12"/>
  <c r="P788" i="12"/>
  <c r="M786" i="12"/>
  <c r="P786" i="12" s="1"/>
  <c r="J722" i="10"/>
  <c r="K722" i="10" s="1"/>
  <c r="P36" i="12"/>
  <c r="M34" i="12"/>
  <c r="P34" i="12" s="1"/>
  <c r="I208" i="12"/>
  <c r="K208" i="12" s="1"/>
  <c r="K215" i="12"/>
  <c r="P738" i="12"/>
  <c r="M737" i="12"/>
  <c r="P737" i="12" s="1"/>
  <c r="M404" i="9"/>
  <c r="P404" i="9" s="1"/>
  <c r="K111" i="10"/>
  <c r="O791" i="10"/>
  <c r="K145" i="11"/>
  <c r="M151" i="11"/>
  <c r="M149" i="11" s="1"/>
  <c r="P282" i="11"/>
  <c r="M404" i="11"/>
  <c r="M402" i="11" s="1"/>
  <c r="P402" i="11" s="1"/>
  <c r="M405" i="11"/>
  <c r="P405" i="11" s="1"/>
  <c r="O22" i="12"/>
  <c r="L19" i="12"/>
  <c r="L12" i="12"/>
  <c r="O35" i="12"/>
  <c r="I77" i="12"/>
  <c r="I87" i="12"/>
  <c r="K87" i="12" s="1"/>
  <c r="I112" i="12"/>
  <c r="K112" i="12" s="1"/>
  <c r="K115" i="12"/>
  <c r="N151" i="12"/>
  <c r="N149" i="12" s="1"/>
  <c r="K248" i="12"/>
  <c r="M304" i="12"/>
  <c r="P304" i="12" s="1"/>
  <c r="P306" i="12"/>
  <c r="M300" i="12"/>
  <c r="P346" i="12"/>
  <c r="L429" i="12"/>
  <c r="O429" i="12" s="1"/>
  <c r="O431" i="12"/>
  <c r="N351" i="11"/>
  <c r="P351" i="11" s="1"/>
  <c r="N347" i="11"/>
  <c r="N345" i="11" s="1"/>
  <c r="O29" i="12"/>
  <c r="M408" i="11"/>
  <c r="P408" i="11" s="1"/>
  <c r="P410" i="11"/>
  <c r="L229" i="12"/>
  <c r="L238" i="12"/>
  <c r="K701" i="10"/>
  <c r="P44" i="11"/>
  <c r="M138" i="11"/>
  <c r="P138" i="11" s="1"/>
  <c r="O140" i="11"/>
  <c r="L231" i="11"/>
  <c r="P269" i="11"/>
  <c r="L283" i="11"/>
  <c r="O283" i="11" s="1"/>
  <c r="M304" i="11"/>
  <c r="P304" i="11" s="1"/>
  <c r="L405" i="11"/>
  <c r="O405" i="11" s="1"/>
  <c r="O15" i="12"/>
  <c r="N19" i="12"/>
  <c r="O58" i="12"/>
  <c r="N94" i="12"/>
  <c r="N90" i="12"/>
  <c r="N167" i="12"/>
  <c r="P186" i="12"/>
  <c r="N184" i="12"/>
  <c r="N183" i="12"/>
  <c r="N181" i="12" s="1"/>
  <c r="I190" i="12"/>
  <c r="K190" i="12" s="1"/>
  <c r="P299" i="12"/>
  <c r="O407" i="12"/>
  <c r="L405" i="12"/>
  <c r="O405" i="12" s="1"/>
  <c r="L404" i="12"/>
  <c r="O404" i="12" s="1"/>
  <c r="O445" i="12"/>
  <c r="M59" i="12"/>
  <c r="P59" i="12" s="1"/>
  <c r="M26" i="12"/>
  <c r="P61" i="12"/>
  <c r="M72" i="12"/>
  <c r="P72" i="12" s="1"/>
  <c r="P74" i="12"/>
  <c r="M68" i="12"/>
  <c r="P68" i="12" s="1"/>
  <c r="P278" i="12"/>
  <c r="N317" i="11"/>
  <c r="N315" i="11" s="1"/>
  <c r="O170" i="12"/>
  <c r="M264" i="12"/>
  <c r="P264" i="12" s="1"/>
  <c r="P266" i="12"/>
  <c r="M263" i="12"/>
  <c r="M261" i="12" s="1"/>
  <c r="O806" i="12"/>
  <c r="L805" i="12"/>
  <c r="O805" i="12" s="1"/>
  <c r="N404" i="9"/>
  <c r="N402" i="9" s="1"/>
  <c r="N167" i="11"/>
  <c r="N165" i="11" s="1"/>
  <c r="N183" i="11"/>
  <c r="N181" i="11" s="1"/>
  <c r="N12" i="12"/>
  <c r="N31" i="12"/>
  <c r="M56" i="12"/>
  <c r="P58" i="12"/>
  <c r="O124" i="12"/>
  <c r="L121" i="12"/>
  <c r="O121" i="12" s="1"/>
  <c r="P133" i="12"/>
  <c r="M151" i="12"/>
  <c r="P157" i="12"/>
  <c r="P320" i="12"/>
  <c r="M317" i="12"/>
  <c r="M318" i="12"/>
  <c r="P318" i="12" s="1"/>
  <c r="P353" i="12"/>
  <c r="O154" i="12"/>
  <c r="L151" i="12"/>
  <c r="L788" i="10"/>
  <c r="O788" i="10" s="1"/>
  <c r="P771" i="12"/>
  <c r="M770" i="12"/>
  <c r="P770" i="12" s="1"/>
  <c r="I785" i="12"/>
  <c r="K785" i="12" s="1"/>
  <c r="K800" i="12"/>
  <c r="O331" i="9"/>
  <c r="K728" i="10"/>
  <c r="K822" i="10"/>
  <c r="K828" i="10"/>
  <c r="J143" i="11"/>
  <c r="J131" i="11" s="1"/>
  <c r="P54" i="12"/>
  <c r="P124" i="12"/>
  <c r="M121" i="12"/>
  <c r="P121" i="12" s="1"/>
  <c r="P166" i="12"/>
  <c r="K362" i="11"/>
  <c r="N404" i="11"/>
  <c r="N402" i="11" s="1"/>
  <c r="J721" i="11"/>
  <c r="M15" i="12"/>
  <c r="N23" i="12"/>
  <c r="M29" i="12"/>
  <c r="N69" i="12"/>
  <c r="I174" i="12"/>
  <c r="P262" i="12"/>
  <c r="K385" i="12"/>
  <c r="P445" i="12"/>
  <c r="P503" i="12"/>
  <c r="M502" i="12"/>
  <c r="P502" i="12" s="1"/>
  <c r="P686" i="12"/>
  <c r="L217" i="12"/>
  <c r="O217" i="12" s="1"/>
  <c r="M267" i="12"/>
  <c r="P267" i="12" s="1"/>
  <c r="P269" i="12"/>
  <c r="I314" i="12"/>
  <c r="K314" i="12" s="1"/>
  <c r="O350" i="12"/>
  <c r="L347" i="12"/>
  <c r="O403" i="12"/>
  <c r="J364" i="11"/>
  <c r="O303" i="12"/>
  <c r="L395" i="12"/>
  <c r="O395" i="12" s="1"/>
  <c r="O397" i="12"/>
  <c r="P420" i="12"/>
  <c r="K381" i="11"/>
  <c r="L526" i="11"/>
  <c r="O526" i="11" s="1"/>
  <c r="K823" i="11"/>
  <c r="K826" i="11"/>
  <c r="M134" i="12"/>
  <c r="M301" i="12"/>
  <c r="P301" i="12" s="1"/>
  <c r="P303" i="12"/>
  <c r="N331" i="12"/>
  <c r="N330" i="12"/>
  <c r="L348" i="12"/>
  <c r="O348" i="12" s="1"/>
  <c r="O353" i="12"/>
  <c r="N414" i="12"/>
  <c r="L421" i="12"/>
  <c r="K435" i="12"/>
  <c r="J433" i="12"/>
  <c r="J417" i="12" s="1"/>
  <c r="I433" i="12"/>
  <c r="P555" i="12"/>
  <c r="M545" i="12"/>
  <c r="K340" i="12"/>
  <c r="P350" i="12"/>
  <c r="I364" i="12"/>
  <c r="K374" i="12"/>
  <c r="K593" i="12"/>
  <c r="I628" i="12"/>
  <c r="K628" i="12" s="1"/>
  <c r="K651" i="12"/>
  <c r="O787" i="12"/>
  <c r="O410" i="12"/>
  <c r="L408" i="12"/>
  <c r="O408" i="12" s="1"/>
  <c r="I559" i="12"/>
  <c r="K576" i="12"/>
  <c r="L422" i="12"/>
  <c r="O422" i="12" s="1"/>
  <c r="M424" i="12"/>
  <c r="K594" i="12"/>
  <c r="P630" i="12"/>
  <c r="M629" i="12"/>
  <c r="P629" i="12" s="1"/>
  <c r="L658" i="12"/>
  <c r="O658" i="12" s="1"/>
  <c r="O660" i="12"/>
  <c r="M660" i="12"/>
  <c r="P755" i="12"/>
  <c r="M754" i="12"/>
  <c r="P754" i="12" s="1"/>
  <c r="P323" i="12"/>
  <c r="P333" i="12"/>
  <c r="N347" i="12"/>
  <c r="N345" i="12" s="1"/>
  <c r="L391" i="12"/>
  <c r="K465" i="12"/>
  <c r="M469" i="12"/>
  <c r="M470" i="12"/>
  <c r="P470" i="12" s="1"/>
  <c r="P472" i="12"/>
  <c r="L547" i="12"/>
  <c r="O547" i="12" s="1"/>
  <c r="O549" i="12"/>
  <c r="M549" i="12"/>
  <c r="L555" i="12"/>
  <c r="O555" i="12" s="1"/>
  <c r="O557" i="12"/>
  <c r="L657" i="12"/>
  <c r="P807" i="12"/>
  <c r="M805" i="12"/>
  <c r="P805" i="12" s="1"/>
  <c r="L526" i="12"/>
  <c r="O526" i="12" s="1"/>
  <c r="K675" i="12"/>
  <c r="O791" i="12"/>
  <c r="K672" i="12"/>
  <c r="L688" i="12"/>
  <c r="O688" i="12" s="1"/>
  <c r="M690" i="12"/>
  <c r="K539" i="12"/>
  <c r="L631" i="12"/>
  <c r="K669" i="12"/>
  <c r="K673" i="12"/>
  <c r="L687" i="12"/>
  <c r="I654" i="12"/>
  <c r="K654" i="12" s="1"/>
  <c r="L263" i="10"/>
  <c r="L261" i="10" s="1"/>
  <c r="L55" i="11"/>
  <c r="L53" i="11" s="1"/>
  <c r="N171" i="11"/>
  <c r="P186" i="11"/>
  <c r="K215" i="11"/>
  <c r="M334" i="11"/>
  <c r="P334" i="11" s="1"/>
  <c r="M347" i="11"/>
  <c r="M391" i="11"/>
  <c r="P391" i="11" s="1"/>
  <c r="L525" i="11"/>
  <c r="O525" i="11" s="1"/>
  <c r="O641" i="11"/>
  <c r="K674" i="11"/>
  <c r="L788" i="11"/>
  <c r="O788" i="11" s="1"/>
  <c r="P331" i="9"/>
  <c r="L230" i="10"/>
  <c r="L631" i="10"/>
  <c r="O631" i="10" s="1"/>
  <c r="L121" i="11"/>
  <c r="L151" i="11"/>
  <c r="L149" i="11" s="1"/>
  <c r="L217" i="11"/>
  <c r="O217" i="11" s="1"/>
  <c r="L228" i="11"/>
  <c r="M392" i="11"/>
  <c r="P392" i="11" s="1"/>
  <c r="L280" i="10"/>
  <c r="O280" i="10" s="1"/>
  <c r="L317" i="10"/>
  <c r="O317" i="10" s="1"/>
  <c r="L321" i="10"/>
  <c r="O321" i="10" s="1"/>
  <c r="L391" i="10"/>
  <c r="O391" i="10" s="1"/>
  <c r="L47" i="11"/>
  <c r="O47" i="11" s="1"/>
  <c r="O154" i="11"/>
  <c r="N187" i="11"/>
  <c r="I190" i="11"/>
  <c r="K190" i="11" s="1"/>
  <c r="L304" i="11"/>
  <c r="O304" i="11" s="1"/>
  <c r="M348" i="11"/>
  <c r="P348" i="11" s="1"/>
  <c r="K359" i="11"/>
  <c r="K374" i="11"/>
  <c r="N408" i="11"/>
  <c r="K462" i="11"/>
  <c r="K647" i="11"/>
  <c r="I654" i="11"/>
  <c r="K654" i="11" s="1"/>
  <c r="M72" i="9"/>
  <c r="P72" i="9" s="1"/>
  <c r="K340" i="10"/>
  <c r="N347" i="10"/>
  <c r="N345" i="10" s="1"/>
  <c r="L135" i="11"/>
  <c r="O135" i="11" s="1"/>
  <c r="K176" i="11"/>
  <c r="L230" i="11"/>
  <c r="N300" i="11"/>
  <c r="N298" i="11" s="1"/>
  <c r="K369" i="11"/>
  <c r="K577" i="11"/>
  <c r="L657" i="11"/>
  <c r="L655" i="11" s="1"/>
  <c r="O655" i="11" s="1"/>
  <c r="O690" i="11"/>
  <c r="J722" i="11"/>
  <c r="K822" i="11"/>
  <c r="K828" i="11"/>
  <c r="L33" i="11"/>
  <c r="L31" i="11" s="1"/>
  <c r="L43" i="11"/>
  <c r="L41" i="11" s="1"/>
  <c r="O58" i="11"/>
  <c r="M69" i="11"/>
  <c r="P69" i="11" s="1"/>
  <c r="M72" i="11"/>
  <c r="P72" i="11" s="1"/>
  <c r="O74" i="11"/>
  <c r="I86" i="11"/>
  <c r="K86" i="11" s="1"/>
  <c r="K100" i="11"/>
  <c r="M135" i="11"/>
  <c r="P135" i="11" s="1"/>
  <c r="N279" i="11"/>
  <c r="N277" i="11" s="1"/>
  <c r="M330" i="11"/>
  <c r="M328" i="11" s="1"/>
  <c r="L533" i="11"/>
  <c r="O533" i="11" s="1"/>
  <c r="O336" i="11"/>
  <c r="L334" i="11"/>
  <c r="O334" i="11" s="1"/>
  <c r="O456" i="11"/>
  <c r="L454" i="11"/>
  <c r="O454" i="11" s="1"/>
  <c r="I297" i="8"/>
  <c r="K297" i="8" s="1"/>
  <c r="N55" i="10"/>
  <c r="K224" i="10"/>
  <c r="L330" i="10"/>
  <c r="L328" i="10" s="1"/>
  <c r="N405" i="10"/>
  <c r="M43" i="11"/>
  <c r="M41" i="11" s="1"/>
  <c r="M47" i="11"/>
  <c r="P47" i="11" s="1"/>
  <c r="M55" i="11"/>
  <c r="M53" i="11" s="1"/>
  <c r="P93" i="11"/>
  <c r="K99" i="11"/>
  <c r="M122" i="11"/>
  <c r="P122" i="11" s="1"/>
  <c r="M134" i="11"/>
  <c r="P157" i="11"/>
  <c r="I233" i="11"/>
  <c r="K233" i="11" s="1"/>
  <c r="I237" i="11"/>
  <c r="K237" i="11" s="1"/>
  <c r="I248" i="11"/>
  <c r="K248" i="11" s="1"/>
  <c r="M263" i="11"/>
  <c r="M261" i="11" s="1"/>
  <c r="L267" i="11"/>
  <c r="O267" i="11" s="1"/>
  <c r="O269" i="11"/>
  <c r="L301" i="11"/>
  <c r="O301" i="11" s="1"/>
  <c r="M300" i="11"/>
  <c r="N330" i="11"/>
  <c r="N328" i="11" s="1"/>
  <c r="N331" i="11"/>
  <c r="P331" i="11" s="1"/>
  <c r="K365" i="11"/>
  <c r="I364" i="11"/>
  <c r="L408" i="11"/>
  <c r="O408" i="11" s="1"/>
  <c r="L59" i="9"/>
  <c r="O59" i="9" s="1"/>
  <c r="O449" i="9"/>
  <c r="L525" i="10"/>
  <c r="O525" i="10" s="1"/>
  <c r="N43" i="11"/>
  <c r="O124" i="11"/>
  <c r="N134" i="11"/>
  <c r="N132" i="11" s="1"/>
  <c r="L167" i="11"/>
  <c r="M283" i="11"/>
  <c r="P283" i="11" s="1"/>
  <c r="I297" i="11"/>
  <c r="K297" i="11" s="1"/>
  <c r="M301" i="11"/>
  <c r="P301" i="11" s="1"/>
  <c r="O350" i="11"/>
  <c r="L348" i="11"/>
  <c r="O348" i="11" s="1"/>
  <c r="P397" i="11"/>
  <c r="M395" i="11"/>
  <c r="P395" i="11" s="1"/>
  <c r="L446" i="11"/>
  <c r="O446" i="11" s="1"/>
  <c r="I260" i="9"/>
  <c r="K260" i="9" s="1"/>
  <c r="N151" i="10"/>
  <c r="N149" i="10" s="1"/>
  <c r="L171" i="10"/>
  <c r="O171" i="10" s="1"/>
  <c r="K338" i="10"/>
  <c r="P46" i="11"/>
  <c r="I77" i="11"/>
  <c r="K288" i="11"/>
  <c r="I275" i="11"/>
  <c r="K275" i="11" s="1"/>
  <c r="O323" i="11"/>
  <c r="L404" i="11"/>
  <c r="L90" i="10"/>
  <c r="L88" i="10" s="1"/>
  <c r="L331" i="10"/>
  <c r="M68" i="11"/>
  <c r="L90" i="11"/>
  <c r="N151" i="11"/>
  <c r="N184" i="11"/>
  <c r="P184" i="11" s="1"/>
  <c r="M279" i="11"/>
  <c r="M277" i="11" s="1"/>
  <c r="P277" i="11" s="1"/>
  <c r="L318" i="11"/>
  <c r="O318" i="11" s="1"/>
  <c r="L317" i="11"/>
  <c r="O317" i="11" s="1"/>
  <c r="N392" i="11"/>
  <c r="P353" i="9"/>
  <c r="P58" i="10"/>
  <c r="L26" i="11"/>
  <c r="L24" i="11" s="1"/>
  <c r="N68" i="11"/>
  <c r="N66" i="11" s="1"/>
  <c r="P91" i="11"/>
  <c r="L300" i="11"/>
  <c r="O300" i="11" s="1"/>
  <c r="L330" i="11"/>
  <c r="K360" i="11"/>
  <c r="K355" i="11"/>
  <c r="K370" i="11"/>
  <c r="K378" i="11"/>
  <c r="K385" i="11"/>
  <c r="P407" i="11"/>
  <c r="L546" i="11"/>
  <c r="L544" i="11" s="1"/>
  <c r="O544" i="11" s="1"/>
  <c r="K649" i="11"/>
  <c r="L687" i="11"/>
  <c r="O687" i="11" s="1"/>
  <c r="O333" i="11"/>
  <c r="I434" i="11"/>
  <c r="K434" i="11" s="1"/>
  <c r="K569" i="11"/>
  <c r="K628" i="11"/>
  <c r="L658" i="11"/>
  <c r="O658" i="11" s="1"/>
  <c r="L789" i="11"/>
  <c r="O789" i="11" s="1"/>
  <c r="P333" i="11"/>
  <c r="K340" i="11"/>
  <c r="P353" i="11"/>
  <c r="K438" i="11"/>
  <c r="O549" i="11"/>
  <c r="K561" i="11"/>
  <c r="L631" i="11"/>
  <c r="K651" i="11"/>
  <c r="P19" i="11"/>
  <c r="M34" i="11"/>
  <c r="P34" i="11" s="1"/>
  <c r="P35" i="11"/>
  <c r="N264" i="11"/>
  <c r="O264" i="11" s="1"/>
  <c r="P266" i="11"/>
  <c r="N263" i="11"/>
  <c r="N261" i="11" s="1"/>
  <c r="N788" i="11"/>
  <c r="N786" i="11" s="1"/>
  <c r="N789" i="11"/>
  <c r="I785" i="11"/>
  <c r="K785" i="11" s="1"/>
  <c r="K800" i="11"/>
  <c r="L90" i="7"/>
  <c r="L88" i="7" s="1"/>
  <c r="M43" i="10"/>
  <c r="M41" i="10" s="1"/>
  <c r="M90" i="10"/>
  <c r="N90" i="10"/>
  <c r="N88" i="10" s="1"/>
  <c r="M280" i="10"/>
  <c r="P280" i="10" s="1"/>
  <c r="M283" i="10"/>
  <c r="P283" i="10" s="1"/>
  <c r="N300" i="10"/>
  <c r="N298" i="10" s="1"/>
  <c r="P306" i="10"/>
  <c r="N330" i="10"/>
  <c r="N328" i="10" s="1"/>
  <c r="P336" i="10"/>
  <c r="M347" i="10"/>
  <c r="J537" i="10"/>
  <c r="J522" i="10" s="1"/>
  <c r="K708" i="10"/>
  <c r="N23" i="11"/>
  <c r="N21" i="11" s="1"/>
  <c r="M26" i="11"/>
  <c r="M24" i="11" s="1"/>
  <c r="P96" i="11"/>
  <c r="M94" i="11"/>
  <c r="P94" i="11" s="1"/>
  <c r="K143" i="11"/>
  <c r="I131" i="11"/>
  <c r="K131" i="11" s="1"/>
  <c r="I130" i="11"/>
  <c r="K130" i="11" s="1"/>
  <c r="K146" i="11"/>
  <c r="O182" i="11"/>
  <c r="P468" i="11"/>
  <c r="N544" i="11"/>
  <c r="K701" i="8"/>
  <c r="M334" i="9"/>
  <c r="P334" i="9" s="1"/>
  <c r="N43" i="10"/>
  <c r="N41" i="10" s="1"/>
  <c r="M56" i="10"/>
  <c r="P56" i="10" s="1"/>
  <c r="M59" i="10"/>
  <c r="P59" i="10" s="1"/>
  <c r="M68" i="10"/>
  <c r="M72" i="10"/>
  <c r="P72" i="10" s="1"/>
  <c r="M318" i="10"/>
  <c r="P318" i="10" s="1"/>
  <c r="L184" i="11"/>
  <c r="O186" i="11"/>
  <c r="L183" i="11"/>
  <c r="K146" i="10"/>
  <c r="M29" i="11"/>
  <c r="L12" i="11"/>
  <c r="L29" i="11"/>
  <c r="N33" i="11"/>
  <c r="K80" i="11"/>
  <c r="I76" i="11"/>
  <c r="N135" i="10"/>
  <c r="P137" i="10"/>
  <c r="I148" i="10"/>
  <c r="K148" i="10" s="1"/>
  <c r="L231" i="10"/>
  <c r="P269" i="10"/>
  <c r="L392" i="10"/>
  <c r="O392" i="10" s="1"/>
  <c r="K435" i="10"/>
  <c r="K824" i="10"/>
  <c r="P12" i="11"/>
  <c r="M15" i="11"/>
  <c r="N19" i="11"/>
  <c r="N12" i="11"/>
  <c r="P32" i="11"/>
  <c r="P168" i="11"/>
  <c r="P524" i="11"/>
  <c r="M523" i="11"/>
  <c r="P523" i="11" s="1"/>
  <c r="I174" i="8"/>
  <c r="I164" i="8" s="1"/>
  <c r="K164" i="8" s="1"/>
  <c r="N121" i="9"/>
  <c r="N119" i="9" s="1"/>
  <c r="L138" i="10"/>
  <c r="O138" i="10" s="1"/>
  <c r="N279" i="10"/>
  <c r="N277" i="10" s="1"/>
  <c r="N26" i="11"/>
  <c r="N16" i="11" s="1"/>
  <c r="N14" i="11" s="1"/>
  <c r="P173" i="11"/>
  <c r="M171" i="11"/>
  <c r="P171" i="11" s="1"/>
  <c r="K204" i="11"/>
  <c r="I197" i="11"/>
  <c r="K197" i="11" s="1"/>
  <c r="L23" i="11"/>
  <c r="O61" i="11"/>
  <c r="L68" i="11"/>
  <c r="O71" i="11"/>
  <c r="N121" i="11"/>
  <c r="N119" i="11" s="1"/>
  <c r="O157" i="11"/>
  <c r="L263" i="11"/>
  <c r="O266" i="11"/>
  <c r="O278" i="11"/>
  <c r="M321" i="11"/>
  <c r="P321" i="11" s="1"/>
  <c r="P323" i="11"/>
  <c r="L477" i="11"/>
  <c r="O477" i="11" s="1"/>
  <c r="L469" i="11"/>
  <c r="L36" i="11"/>
  <c r="O36" i="11" s="1"/>
  <c r="J559" i="11"/>
  <c r="K576" i="11"/>
  <c r="P686" i="11"/>
  <c r="M685" i="11"/>
  <c r="P685" i="11" s="1"/>
  <c r="L15" i="11"/>
  <c r="M23" i="11"/>
  <c r="P58" i="11"/>
  <c r="K81" i="11"/>
  <c r="M90" i="11"/>
  <c r="O127" i="11"/>
  <c r="L134" i="11"/>
  <c r="M167" i="11"/>
  <c r="L187" i="11"/>
  <c r="O187" i="11" s="1"/>
  <c r="O189" i="11"/>
  <c r="L198" i="11"/>
  <c r="O198" i="11" s="1"/>
  <c r="L249" i="11"/>
  <c r="O249" i="11" s="1"/>
  <c r="O353" i="11"/>
  <c r="L347" i="11"/>
  <c r="L351" i="11"/>
  <c r="K460" i="11"/>
  <c r="O479" i="11"/>
  <c r="P787" i="11"/>
  <c r="M786" i="11"/>
  <c r="P786" i="11" s="1"/>
  <c r="L91" i="11"/>
  <c r="O91" i="11" s="1"/>
  <c r="O93" i="11"/>
  <c r="I112" i="11"/>
  <c r="K112" i="11" s="1"/>
  <c r="N152" i="11"/>
  <c r="P154" i="11"/>
  <c r="L168" i="11"/>
  <c r="O168" i="11" s="1"/>
  <c r="O170" i="11"/>
  <c r="L209" i="11"/>
  <c r="O209" i="11" s="1"/>
  <c r="M318" i="11"/>
  <c r="P318" i="11" s="1"/>
  <c r="P320" i="11"/>
  <c r="M317" i="11"/>
  <c r="P317" i="11" s="1"/>
  <c r="O394" i="11"/>
  <c r="L391" i="11"/>
  <c r="L392" i="11"/>
  <c r="O392" i="11" s="1"/>
  <c r="N525" i="11"/>
  <c r="N523" i="11" s="1"/>
  <c r="N526" i="11"/>
  <c r="I522" i="11"/>
  <c r="K522" i="11" s="1"/>
  <c r="K537" i="11"/>
  <c r="J592" i="11"/>
  <c r="K593" i="11"/>
  <c r="P755" i="11"/>
  <c r="M754" i="11"/>
  <c r="P754" i="11" s="1"/>
  <c r="L94" i="11"/>
  <c r="O94" i="11" s="1"/>
  <c r="O96" i="11"/>
  <c r="L171" i="11"/>
  <c r="O171" i="11" s="1"/>
  <c r="O173" i="11"/>
  <c r="M183" i="11"/>
  <c r="L238" i="11"/>
  <c r="O316" i="11"/>
  <c r="J433" i="11"/>
  <c r="O524" i="11"/>
  <c r="K592" i="11"/>
  <c r="L280" i="11"/>
  <c r="O280" i="11" s="1"/>
  <c r="K338" i="11"/>
  <c r="O424" i="11"/>
  <c r="M424" i="11"/>
  <c r="O504" i="11"/>
  <c r="L502" i="11"/>
  <c r="O502" i="11" s="1"/>
  <c r="N504" i="11"/>
  <c r="N502" i="11" s="1"/>
  <c r="N505" i="11"/>
  <c r="M737" i="11"/>
  <c r="P737" i="11" s="1"/>
  <c r="N421" i="11"/>
  <c r="N419" i="11" s="1"/>
  <c r="N422" i="11"/>
  <c r="N469" i="11"/>
  <c r="N467" i="11" s="1"/>
  <c r="M469" i="11"/>
  <c r="P469" i="11" s="1"/>
  <c r="M470" i="11"/>
  <c r="P470" i="11" s="1"/>
  <c r="P472" i="11"/>
  <c r="N546" i="11"/>
  <c r="N547" i="11"/>
  <c r="K594" i="11"/>
  <c r="P806" i="11"/>
  <c r="M805" i="11"/>
  <c r="P805" i="11" s="1"/>
  <c r="K821" i="11"/>
  <c r="K827" i="11"/>
  <c r="O422" i="11"/>
  <c r="P316" i="11"/>
  <c r="O472" i="11"/>
  <c r="M546" i="11"/>
  <c r="M547" i="11"/>
  <c r="P547" i="11" s="1"/>
  <c r="J594" i="11"/>
  <c r="M631" i="11"/>
  <c r="M632" i="11"/>
  <c r="P632" i="11" s="1"/>
  <c r="N737" i="11"/>
  <c r="K825" i="11"/>
  <c r="J537" i="11"/>
  <c r="J522" i="11" s="1"/>
  <c r="L547" i="11"/>
  <c r="O547" i="11" s="1"/>
  <c r="L632" i="11"/>
  <c r="O632" i="11" s="1"/>
  <c r="K675" i="11"/>
  <c r="L470" i="11"/>
  <c r="O470" i="11" s="1"/>
  <c r="J288" i="11"/>
  <c r="J275" i="11" s="1"/>
  <c r="K672" i="11"/>
  <c r="K669" i="11"/>
  <c r="I314" i="9"/>
  <c r="K314" i="9" s="1"/>
  <c r="N91" i="10"/>
  <c r="P91" i="10" s="1"/>
  <c r="N331" i="10"/>
  <c r="N348" i="10"/>
  <c r="P348" i="10" s="1"/>
  <c r="M690" i="10"/>
  <c r="M687" i="10" s="1"/>
  <c r="P127" i="10"/>
  <c r="P266" i="10"/>
  <c r="N263" i="10"/>
  <c r="N261" i="10" s="1"/>
  <c r="L304" i="10"/>
  <c r="O304" i="10" s="1"/>
  <c r="L405" i="10"/>
  <c r="O405" i="10" s="1"/>
  <c r="L687" i="10"/>
  <c r="L685" i="10" s="1"/>
  <c r="O685" i="10" s="1"/>
  <c r="K720" i="10"/>
  <c r="L72" i="10"/>
  <c r="O72" i="10" s="1"/>
  <c r="N121" i="10"/>
  <c r="N119" i="10" s="1"/>
  <c r="M263" i="10"/>
  <c r="M261" i="10" s="1"/>
  <c r="L267" i="10"/>
  <c r="O267" i="10" s="1"/>
  <c r="O690" i="10"/>
  <c r="L546" i="9"/>
  <c r="O546" i="9" s="1"/>
  <c r="K176" i="10"/>
  <c r="K725" i="10"/>
  <c r="M69" i="8"/>
  <c r="P69" i="8" s="1"/>
  <c r="L421" i="8"/>
  <c r="O421" i="8" s="1"/>
  <c r="K338" i="9"/>
  <c r="L446" i="9"/>
  <c r="O446" i="9" s="1"/>
  <c r="L36" i="10"/>
  <c r="O36" i="10" s="1"/>
  <c r="L68" i="10"/>
  <c r="P397" i="10"/>
  <c r="I442" i="10"/>
  <c r="K442" i="10" s="1"/>
  <c r="K823" i="10"/>
  <c r="K826" i="10"/>
  <c r="L121" i="10"/>
  <c r="O121" i="10" s="1"/>
  <c r="O124" i="10"/>
  <c r="M135" i="8"/>
  <c r="P135" i="8" s="1"/>
  <c r="N55" i="9"/>
  <c r="N53" i="9" s="1"/>
  <c r="L470" i="9"/>
  <c r="O470" i="9" s="1"/>
  <c r="L151" i="10"/>
  <c r="O151" i="10" s="1"/>
  <c r="M152" i="10"/>
  <c r="P152" i="10" s="1"/>
  <c r="P154" i="10"/>
  <c r="P173" i="10"/>
  <c r="M167" i="10"/>
  <c r="M165" i="10" s="1"/>
  <c r="L183" i="10"/>
  <c r="L181" i="10" s="1"/>
  <c r="O189" i="10"/>
  <c r="N267" i="10"/>
  <c r="M321" i="10"/>
  <c r="P321" i="10" s="1"/>
  <c r="O353" i="10"/>
  <c r="L351" i="10"/>
  <c r="O351" i="10" s="1"/>
  <c r="K559" i="10"/>
  <c r="K576" i="10"/>
  <c r="J722" i="8"/>
  <c r="K722" i="8" s="1"/>
  <c r="L789" i="9"/>
  <c r="O789" i="9" s="1"/>
  <c r="O791" i="9"/>
  <c r="L47" i="10"/>
  <c r="O47" i="10" s="1"/>
  <c r="L69" i="10"/>
  <c r="O69" i="10" s="1"/>
  <c r="O93" i="10"/>
  <c r="K98" i="10"/>
  <c r="M183" i="10"/>
  <c r="M181" i="10" s="1"/>
  <c r="P189" i="10"/>
  <c r="K271" i="10"/>
  <c r="I260" i="10"/>
  <c r="K260" i="10" s="1"/>
  <c r="O336" i="10"/>
  <c r="L334" i="10"/>
  <c r="O334" i="10" s="1"/>
  <c r="O350" i="10"/>
  <c r="M351" i="10"/>
  <c r="P351" i="10" s="1"/>
  <c r="P353" i="10"/>
  <c r="O424" i="10"/>
  <c r="L33" i="10"/>
  <c r="O33" i="10" s="1"/>
  <c r="L422" i="10"/>
  <c r="O422" i="10" s="1"/>
  <c r="M424" i="10"/>
  <c r="M422" i="10" s="1"/>
  <c r="P422" i="10" s="1"/>
  <c r="O641" i="10"/>
  <c r="N392" i="10"/>
  <c r="N90" i="7"/>
  <c r="N88" i="7" s="1"/>
  <c r="I87" i="9"/>
  <c r="K87" i="9" s="1"/>
  <c r="L334" i="9"/>
  <c r="O334" i="9" s="1"/>
  <c r="M395" i="9"/>
  <c r="P395" i="9" s="1"/>
  <c r="L788" i="9"/>
  <c r="O788" i="9" s="1"/>
  <c r="M47" i="10"/>
  <c r="P47" i="10" s="1"/>
  <c r="M69" i="10"/>
  <c r="P69" i="10" s="1"/>
  <c r="N69" i="10"/>
  <c r="N68" i="10"/>
  <c r="N66" i="10" s="1"/>
  <c r="P93" i="10"/>
  <c r="L94" i="10"/>
  <c r="O94" i="10" s="1"/>
  <c r="O96" i="10"/>
  <c r="L122" i="10"/>
  <c r="O122" i="10" s="1"/>
  <c r="L134" i="10"/>
  <c r="L152" i="10"/>
  <c r="O152" i="10" s="1"/>
  <c r="L187" i="10"/>
  <c r="O187" i="10" s="1"/>
  <c r="K215" i="10"/>
  <c r="I208" i="10"/>
  <c r="K208" i="10" s="1"/>
  <c r="O266" i="10"/>
  <c r="L264" i="10"/>
  <c r="M331" i="10"/>
  <c r="P333" i="10"/>
  <c r="M330" i="10"/>
  <c r="M328" i="10" s="1"/>
  <c r="P350" i="10"/>
  <c r="L421" i="10"/>
  <c r="O421" i="10" s="1"/>
  <c r="O449" i="10"/>
  <c r="L446" i="10"/>
  <c r="L444" i="10" s="1"/>
  <c r="I434" i="7"/>
  <c r="I418" i="7" s="1"/>
  <c r="K418" i="7" s="1"/>
  <c r="I197" i="8"/>
  <c r="K197" i="8" s="1"/>
  <c r="L68" i="9"/>
  <c r="O68" i="9" s="1"/>
  <c r="L125" i="9"/>
  <c r="O125" i="9" s="1"/>
  <c r="L230" i="9"/>
  <c r="M280" i="9"/>
  <c r="P280" i="9" s="1"/>
  <c r="M283" i="9"/>
  <c r="P283" i="9" s="1"/>
  <c r="I364" i="9"/>
  <c r="K364" i="9" s="1"/>
  <c r="K594" i="9"/>
  <c r="L631" i="9"/>
  <c r="O631" i="9" s="1"/>
  <c r="N26" i="10"/>
  <c r="N16" i="10" s="1"/>
  <c r="N14" i="10" s="1"/>
  <c r="M187" i="10"/>
  <c r="P187" i="10" s="1"/>
  <c r="J327" i="10"/>
  <c r="K327" i="10" s="1"/>
  <c r="O397" i="10"/>
  <c r="L395" i="10"/>
  <c r="O395" i="10" s="1"/>
  <c r="M23" i="10"/>
  <c r="M21" i="10" s="1"/>
  <c r="O410" i="10"/>
  <c r="L404" i="10"/>
  <c r="L408" i="10"/>
  <c r="O408" i="10" s="1"/>
  <c r="L632" i="10"/>
  <c r="O632" i="10" s="1"/>
  <c r="O634" i="10"/>
  <c r="K673" i="10"/>
  <c r="K672" i="10"/>
  <c r="I654" i="10"/>
  <c r="K654" i="10" s="1"/>
  <c r="K675" i="10"/>
  <c r="M301" i="10"/>
  <c r="P301" i="10" s="1"/>
  <c r="P303" i="10"/>
  <c r="O660" i="10"/>
  <c r="L657" i="10"/>
  <c r="L655" i="10" s="1"/>
  <c r="O655" i="10" s="1"/>
  <c r="L658" i="10"/>
  <c r="O658" i="10" s="1"/>
  <c r="O96" i="9"/>
  <c r="I276" i="9"/>
  <c r="K276" i="9" s="1"/>
  <c r="N318" i="9"/>
  <c r="J721" i="9"/>
  <c r="K721" i="9" s="1"/>
  <c r="L43" i="10"/>
  <c r="O46" i="10"/>
  <c r="L44" i="10"/>
  <c r="O44" i="10" s="1"/>
  <c r="I112" i="10"/>
  <c r="K112" i="10" s="1"/>
  <c r="O127" i="10"/>
  <c r="L125" i="10"/>
  <c r="O125" i="10" s="1"/>
  <c r="M138" i="10"/>
  <c r="P138" i="10" s="1"/>
  <c r="P140" i="10"/>
  <c r="M134" i="10"/>
  <c r="P134" i="10" s="1"/>
  <c r="O157" i="10"/>
  <c r="L155" i="10"/>
  <c r="O155" i="10" s="1"/>
  <c r="L167" i="10"/>
  <c r="L165" i="10" s="1"/>
  <c r="K204" i="10"/>
  <c r="L238" i="10"/>
  <c r="K288" i="10"/>
  <c r="I275" i="10"/>
  <c r="K275" i="10" s="1"/>
  <c r="M300" i="10"/>
  <c r="P300" i="10" s="1"/>
  <c r="O303" i="10"/>
  <c r="L300" i="10"/>
  <c r="O300" i="10" s="1"/>
  <c r="L301" i="10"/>
  <c r="O301" i="10" s="1"/>
  <c r="L318" i="10"/>
  <c r="O318" i="10" s="1"/>
  <c r="O333" i="10"/>
  <c r="L347" i="10"/>
  <c r="I364" i="10"/>
  <c r="K364" i="10" s="1"/>
  <c r="M392" i="10"/>
  <c r="P392" i="10" s="1"/>
  <c r="P394" i="10"/>
  <c r="M391" i="10"/>
  <c r="M389" i="10" s="1"/>
  <c r="P389" i="10" s="1"/>
  <c r="I522" i="10"/>
  <c r="K522" i="10" s="1"/>
  <c r="K537" i="10"/>
  <c r="K669" i="10"/>
  <c r="L198" i="10"/>
  <c r="O198" i="10" s="1"/>
  <c r="I233" i="10"/>
  <c r="K233" i="10" s="1"/>
  <c r="M279" i="10"/>
  <c r="P279" i="10" s="1"/>
  <c r="L546" i="10"/>
  <c r="L544" i="10" s="1"/>
  <c r="K87" i="10"/>
  <c r="L249" i="10"/>
  <c r="O249" i="10" s="1"/>
  <c r="L135" i="10"/>
  <c r="O135" i="10" s="1"/>
  <c r="I190" i="10"/>
  <c r="K190" i="10" s="1"/>
  <c r="L209" i="10"/>
  <c r="O209" i="10" s="1"/>
  <c r="N264" i="10"/>
  <c r="P264" i="10" s="1"/>
  <c r="L555" i="10"/>
  <c r="O555" i="10" s="1"/>
  <c r="P19" i="10"/>
  <c r="N30" i="10"/>
  <c r="N28" i="10" s="1"/>
  <c r="N31" i="10"/>
  <c r="L56" i="10"/>
  <c r="O56" i="10" s="1"/>
  <c r="O58" i="10"/>
  <c r="L59" i="10"/>
  <c r="O59" i="10" s="1"/>
  <c r="O61" i="10"/>
  <c r="I76" i="10"/>
  <c r="K80" i="10"/>
  <c r="N184" i="10"/>
  <c r="P186" i="10"/>
  <c r="N183" i="10"/>
  <c r="N181" i="10" s="1"/>
  <c r="O186" i="10"/>
  <c r="K673" i="8"/>
  <c r="I654" i="8"/>
  <c r="K654" i="8" s="1"/>
  <c r="K462" i="9"/>
  <c r="I443" i="9"/>
  <c r="K443" i="9" s="1"/>
  <c r="P44" i="10"/>
  <c r="M155" i="10"/>
  <c r="P155" i="10" s="1"/>
  <c r="M26" i="10"/>
  <c r="P157" i="10"/>
  <c r="M151" i="10"/>
  <c r="P151" i="10" s="1"/>
  <c r="K309" i="10"/>
  <c r="I297" i="10"/>
  <c r="K297" i="10" s="1"/>
  <c r="P25" i="10"/>
  <c r="M15" i="10"/>
  <c r="M69" i="9"/>
  <c r="P69" i="9" s="1"/>
  <c r="M68" i="9"/>
  <c r="P68" i="9" s="1"/>
  <c r="P127" i="9"/>
  <c r="M125" i="9"/>
  <c r="P125" i="9" s="1"/>
  <c r="L26" i="10"/>
  <c r="L59" i="8"/>
  <c r="O59" i="8" s="1"/>
  <c r="O61" i="8"/>
  <c r="P32" i="10"/>
  <c r="M29" i="10"/>
  <c r="K174" i="10"/>
  <c r="I164" i="10"/>
  <c r="K164" i="10" s="1"/>
  <c r="O157" i="8"/>
  <c r="L155" i="8"/>
  <c r="O155" i="8" s="1"/>
  <c r="N152" i="9"/>
  <c r="N151" i="9"/>
  <c r="N149" i="9" s="1"/>
  <c r="L23" i="10"/>
  <c r="L21" i="10" s="1"/>
  <c r="I77" i="10"/>
  <c r="K83" i="10"/>
  <c r="K145" i="10"/>
  <c r="I143" i="10"/>
  <c r="L152" i="8"/>
  <c r="O152" i="8" s="1"/>
  <c r="L151" i="8"/>
  <c r="O151" i="8" s="1"/>
  <c r="P58" i="9"/>
  <c r="M56" i="9"/>
  <c r="P56" i="9" s="1"/>
  <c r="L429" i="9"/>
  <c r="O429" i="9" s="1"/>
  <c r="O431" i="9"/>
  <c r="M12" i="10"/>
  <c r="I417" i="10"/>
  <c r="M151" i="7"/>
  <c r="M149" i="7" s="1"/>
  <c r="P149" i="7" s="1"/>
  <c r="M300" i="7"/>
  <c r="P300" i="7" s="1"/>
  <c r="N43" i="8"/>
  <c r="N41" i="8" s="1"/>
  <c r="P46" i="10"/>
  <c r="I276" i="10"/>
  <c r="K276" i="10" s="1"/>
  <c r="L283" i="10"/>
  <c r="O283" i="10" s="1"/>
  <c r="N317" i="10"/>
  <c r="N315" i="10" s="1"/>
  <c r="O329" i="10"/>
  <c r="O346" i="10"/>
  <c r="J364" i="10"/>
  <c r="K593" i="10"/>
  <c r="I592" i="10"/>
  <c r="K592" i="10" s="1"/>
  <c r="N44" i="8"/>
  <c r="P44" i="8" s="1"/>
  <c r="N263" i="8"/>
  <c r="N261" i="8" s="1"/>
  <c r="N43" i="9"/>
  <c r="N41" i="9" s="1"/>
  <c r="L279" i="9"/>
  <c r="O279" i="9" s="1"/>
  <c r="L15" i="10"/>
  <c r="L9" i="10" s="1"/>
  <c r="L29" i="10"/>
  <c r="N168" i="10"/>
  <c r="P168" i="10" s="1"/>
  <c r="P170" i="10"/>
  <c r="P468" i="10"/>
  <c r="M467" i="10"/>
  <c r="P467" i="10" s="1"/>
  <c r="P545" i="10"/>
  <c r="K723" i="10"/>
  <c r="J721" i="10"/>
  <c r="K721" i="10" s="1"/>
  <c r="M405" i="10"/>
  <c r="P405" i="10" s="1"/>
  <c r="P407" i="10"/>
  <c r="M404" i="10"/>
  <c r="N788" i="10"/>
  <c r="N786" i="10" s="1"/>
  <c r="N789" i="10"/>
  <c r="I76" i="9"/>
  <c r="I64" i="9" s="1"/>
  <c r="K64" i="9" s="1"/>
  <c r="J143" i="9"/>
  <c r="J131" i="9" s="1"/>
  <c r="O186" i="9"/>
  <c r="I190" i="9"/>
  <c r="K190" i="9" s="1"/>
  <c r="I216" i="9"/>
  <c r="K216" i="9" s="1"/>
  <c r="L228" i="9"/>
  <c r="L263" i="9"/>
  <c r="L261" i="9" s="1"/>
  <c r="L404" i="9"/>
  <c r="L402" i="9" s="1"/>
  <c r="O402" i="9" s="1"/>
  <c r="L33" i="9"/>
  <c r="L31" i="9" s="1"/>
  <c r="O31" i="9" s="1"/>
  <c r="L525" i="9"/>
  <c r="L523" i="9" s="1"/>
  <c r="O523" i="9" s="1"/>
  <c r="L632" i="9"/>
  <c r="O632" i="9" s="1"/>
  <c r="N23" i="10"/>
  <c r="P133" i="10"/>
  <c r="O170" i="10"/>
  <c r="K244" i="10"/>
  <c r="L279" i="10"/>
  <c r="O390" i="10"/>
  <c r="N547" i="10"/>
  <c r="N546" i="10"/>
  <c r="N544" i="10" s="1"/>
  <c r="N414" i="10" s="1"/>
  <c r="P630" i="10"/>
  <c r="M629" i="10"/>
  <c r="P629" i="10" s="1"/>
  <c r="O787" i="10"/>
  <c r="P738" i="10"/>
  <c r="M737" i="10"/>
  <c r="P737" i="10" s="1"/>
  <c r="I785" i="10"/>
  <c r="K785" i="10" s="1"/>
  <c r="K800" i="10"/>
  <c r="M347" i="8"/>
  <c r="M345" i="8" s="1"/>
  <c r="K720" i="8"/>
  <c r="O74" i="9"/>
  <c r="M121" i="9"/>
  <c r="P121" i="9" s="1"/>
  <c r="L469" i="9"/>
  <c r="O469" i="9" s="1"/>
  <c r="K821" i="9"/>
  <c r="K824" i="9"/>
  <c r="K827" i="9"/>
  <c r="K99" i="10"/>
  <c r="M121" i="10"/>
  <c r="P124" i="10"/>
  <c r="N167" i="10"/>
  <c r="K325" i="10"/>
  <c r="K437" i="10"/>
  <c r="J433" i="10"/>
  <c r="J417" i="10" s="1"/>
  <c r="L470" i="10"/>
  <c r="O470" i="10" s="1"/>
  <c r="L469" i="10"/>
  <c r="O469" i="10" s="1"/>
  <c r="O472" i="10"/>
  <c r="K720" i="9"/>
  <c r="K728" i="9"/>
  <c r="J143" i="10"/>
  <c r="J131" i="10" s="1"/>
  <c r="K144" i="10"/>
  <c r="L217" i="10"/>
  <c r="O217" i="10" s="1"/>
  <c r="K237" i="10"/>
  <c r="O503" i="10"/>
  <c r="L502" i="10"/>
  <c r="O502" i="10" s="1"/>
  <c r="O547" i="10"/>
  <c r="K438" i="10"/>
  <c r="I434" i="10"/>
  <c r="O456" i="10"/>
  <c r="L454" i="10"/>
  <c r="O454" i="10" s="1"/>
  <c r="P503" i="10"/>
  <c r="M502" i="10"/>
  <c r="P502" i="10" s="1"/>
  <c r="P787" i="10"/>
  <c r="M786" i="10"/>
  <c r="P786" i="10" s="1"/>
  <c r="O630" i="10"/>
  <c r="P806" i="10"/>
  <c r="M805" i="10"/>
  <c r="P805" i="10" s="1"/>
  <c r="K821" i="10"/>
  <c r="K827" i="10"/>
  <c r="L229" i="10"/>
  <c r="I248" i="10"/>
  <c r="K248" i="10" s="1"/>
  <c r="M408" i="10"/>
  <c r="P408" i="10" s="1"/>
  <c r="P410" i="10"/>
  <c r="M449" i="10"/>
  <c r="L447" i="10"/>
  <c r="O447" i="10" s="1"/>
  <c r="M754" i="10"/>
  <c r="P754" i="10" s="1"/>
  <c r="M317" i="10"/>
  <c r="P317" i="10" s="1"/>
  <c r="O420" i="10"/>
  <c r="J594" i="10"/>
  <c r="K594" i="10" s="1"/>
  <c r="I628" i="10"/>
  <c r="K628" i="10" s="1"/>
  <c r="K651" i="10"/>
  <c r="K825" i="10"/>
  <c r="K462" i="10"/>
  <c r="I443" i="10"/>
  <c r="K443" i="10" s="1"/>
  <c r="O528" i="10"/>
  <c r="L526" i="10"/>
  <c r="O526" i="10" s="1"/>
  <c r="O549" i="10"/>
  <c r="M549" i="10"/>
  <c r="K726" i="10"/>
  <c r="M122" i="7"/>
  <c r="P122" i="7" s="1"/>
  <c r="L209" i="8"/>
  <c r="O209" i="8" s="1"/>
  <c r="J288" i="8"/>
  <c r="J275" i="8" s="1"/>
  <c r="K275" i="8" s="1"/>
  <c r="P333" i="8"/>
  <c r="K672" i="8"/>
  <c r="M26" i="9"/>
  <c r="M16" i="9" s="1"/>
  <c r="M14" i="9" s="1"/>
  <c r="O71" i="9"/>
  <c r="K244" i="9"/>
  <c r="L283" i="9"/>
  <c r="O283" i="9" s="1"/>
  <c r="L330" i="9"/>
  <c r="L328" i="9" s="1"/>
  <c r="K340" i="9"/>
  <c r="K537" i="9"/>
  <c r="K669" i="9"/>
  <c r="L94" i="7"/>
  <c r="O94" i="7" s="1"/>
  <c r="I260" i="8"/>
  <c r="K260" i="8" s="1"/>
  <c r="I559" i="8"/>
  <c r="K559" i="8" s="1"/>
  <c r="L122" i="9"/>
  <c r="O122" i="9" s="1"/>
  <c r="L121" i="9"/>
  <c r="O121" i="9" s="1"/>
  <c r="L171" i="9"/>
  <c r="O171" i="9" s="1"/>
  <c r="M330" i="9"/>
  <c r="M328" i="9" s="1"/>
  <c r="K365" i="9"/>
  <c r="K725" i="9"/>
  <c r="L36" i="9"/>
  <c r="O36" i="9" s="1"/>
  <c r="M263" i="9"/>
  <c r="M261" i="9" s="1"/>
  <c r="O285" i="9"/>
  <c r="M318" i="9"/>
  <c r="P318" i="9" s="1"/>
  <c r="O333" i="9"/>
  <c r="L395" i="9"/>
  <c r="O395" i="9" s="1"/>
  <c r="O266" i="8"/>
  <c r="M90" i="9"/>
  <c r="M88" i="9" s="1"/>
  <c r="P173" i="9"/>
  <c r="M267" i="9"/>
  <c r="P267" i="9" s="1"/>
  <c r="I297" i="9"/>
  <c r="K297" i="9" s="1"/>
  <c r="L321" i="9"/>
  <c r="O321" i="9" s="1"/>
  <c r="P333" i="9"/>
  <c r="M351" i="9"/>
  <c r="P351" i="9" s="1"/>
  <c r="I654" i="9"/>
  <c r="K654" i="9" s="1"/>
  <c r="K672" i="9"/>
  <c r="L454" i="5"/>
  <c r="O454" i="5" s="1"/>
  <c r="O394" i="8"/>
  <c r="P96" i="9"/>
  <c r="I174" i="9"/>
  <c r="L280" i="9"/>
  <c r="O280" i="9" s="1"/>
  <c r="K674" i="9"/>
  <c r="K723" i="9"/>
  <c r="K435" i="9"/>
  <c r="J433" i="9"/>
  <c r="J417" i="9" s="1"/>
  <c r="N347" i="7"/>
  <c r="N345" i="7" s="1"/>
  <c r="L43" i="8"/>
  <c r="L41" i="8" s="1"/>
  <c r="M121" i="8"/>
  <c r="P121" i="8" s="1"/>
  <c r="N347" i="8"/>
  <c r="N345" i="8" s="1"/>
  <c r="M395" i="8"/>
  <c r="P395" i="8" s="1"/>
  <c r="L477" i="8"/>
  <c r="O477" i="8" s="1"/>
  <c r="K80" i="9"/>
  <c r="M134" i="9"/>
  <c r="P134" i="9" s="1"/>
  <c r="P137" i="9"/>
  <c r="K146" i="9"/>
  <c r="O303" i="9"/>
  <c r="L301" i="9"/>
  <c r="O301" i="9" s="1"/>
  <c r="L421" i="9"/>
  <c r="L688" i="9"/>
  <c r="M690" i="9"/>
  <c r="L687" i="9"/>
  <c r="L685" i="9" s="1"/>
  <c r="O685" i="9" s="1"/>
  <c r="N167" i="8"/>
  <c r="N165" i="8" s="1"/>
  <c r="O424" i="8"/>
  <c r="L26" i="9"/>
  <c r="O49" i="9"/>
  <c r="P71" i="9"/>
  <c r="L90" i="9"/>
  <c r="L88" i="9" s="1"/>
  <c r="M122" i="9"/>
  <c r="P122" i="9" s="1"/>
  <c r="P124" i="9"/>
  <c r="M168" i="9"/>
  <c r="M167" i="9"/>
  <c r="M165" i="9" s="1"/>
  <c r="O189" i="9"/>
  <c r="L187" i="9"/>
  <c r="O187" i="9" s="1"/>
  <c r="N264" i="9"/>
  <c r="P264" i="9" s="1"/>
  <c r="N263" i="9"/>
  <c r="N261" i="9" s="1"/>
  <c r="L300" i="9"/>
  <c r="O300" i="9" s="1"/>
  <c r="L391" i="9"/>
  <c r="P394" i="9"/>
  <c r="M391" i="9"/>
  <c r="O535" i="9"/>
  <c r="L533" i="9"/>
  <c r="O533" i="9" s="1"/>
  <c r="J537" i="9"/>
  <c r="J522" i="9" s="1"/>
  <c r="K540" i="9"/>
  <c r="K224" i="8"/>
  <c r="M331" i="8"/>
  <c r="M135" i="9"/>
  <c r="P135" i="9" s="1"/>
  <c r="M152" i="9"/>
  <c r="P152" i="9" s="1"/>
  <c r="O157" i="9"/>
  <c r="L167" i="9"/>
  <c r="L165" i="9" s="1"/>
  <c r="K288" i="9"/>
  <c r="I275" i="9"/>
  <c r="K275" i="9" s="1"/>
  <c r="J288" i="9"/>
  <c r="J275" i="9" s="1"/>
  <c r="N300" i="9"/>
  <c r="N298" i="9" s="1"/>
  <c r="O350" i="9"/>
  <c r="L392" i="9"/>
  <c r="O392" i="9" s="1"/>
  <c r="K460" i="9"/>
  <c r="I442" i="9"/>
  <c r="K442" i="9" s="1"/>
  <c r="L217" i="8"/>
  <c r="O217" i="8" s="1"/>
  <c r="K159" i="9"/>
  <c r="I148" i="9"/>
  <c r="K148" i="9" s="1"/>
  <c r="L183" i="9"/>
  <c r="L181" i="9" s="1"/>
  <c r="L198" i="9"/>
  <c r="O198" i="9" s="1"/>
  <c r="L217" i="9"/>
  <c r="O217" i="9" s="1"/>
  <c r="L231" i="9"/>
  <c r="I233" i="9"/>
  <c r="K233" i="9" s="1"/>
  <c r="K255" i="9"/>
  <c r="O269" i="9"/>
  <c r="N304" i="9"/>
  <c r="P323" i="9"/>
  <c r="M317" i="9"/>
  <c r="P317" i="9" s="1"/>
  <c r="M321" i="9"/>
  <c r="P321" i="9" s="1"/>
  <c r="P350" i="9"/>
  <c r="M347" i="9"/>
  <c r="M348" i="9"/>
  <c r="M392" i="9"/>
  <c r="P392" i="9" s="1"/>
  <c r="L330" i="8"/>
  <c r="L328" i="8" s="1"/>
  <c r="J327" i="9"/>
  <c r="K327" i="9" s="1"/>
  <c r="N348" i="9"/>
  <c r="O348" i="9" s="1"/>
  <c r="N347" i="9"/>
  <c r="N345" i="9" s="1"/>
  <c r="N395" i="9"/>
  <c r="N391" i="9"/>
  <c r="N389" i="9" s="1"/>
  <c r="M424" i="9"/>
  <c r="P424" i="9" s="1"/>
  <c r="O424" i="9"/>
  <c r="O266" i="9"/>
  <c r="M279" i="9"/>
  <c r="N330" i="9"/>
  <c r="L347" i="9"/>
  <c r="L657" i="9"/>
  <c r="L655" i="9" s="1"/>
  <c r="O655" i="9" s="1"/>
  <c r="K673" i="9"/>
  <c r="J722" i="9"/>
  <c r="K722" i="9" s="1"/>
  <c r="L249" i="9"/>
  <c r="O249" i="9" s="1"/>
  <c r="L264" i="9"/>
  <c r="P266" i="9"/>
  <c r="I434" i="9"/>
  <c r="O690" i="9"/>
  <c r="K726" i="9"/>
  <c r="K822" i="9"/>
  <c r="K825" i="9"/>
  <c r="K828" i="9"/>
  <c r="O351" i="9"/>
  <c r="O353" i="9"/>
  <c r="K823" i="9"/>
  <c r="K826" i="9"/>
  <c r="O58" i="9"/>
  <c r="L55" i="9"/>
  <c r="P157" i="9"/>
  <c r="M151" i="9"/>
  <c r="N788" i="9"/>
  <c r="N786" i="9" s="1"/>
  <c r="N789" i="9"/>
  <c r="N33" i="9"/>
  <c r="N30" i="9" s="1"/>
  <c r="O333" i="6"/>
  <c r="L279" i="7"/>
  <c r="O279" i="7" s="1"/>
  <c r="L138" i="8"/>
  <c r="O138" i="8" s="1"/>
  <c r="M171" i="8"/>
  <c r="P171" i="8" s="1"/>
  <c r="L231" i="8"/>
  <c r="K340" i="8"/>
  <c r="L56" i="9"/>
  <c r="O56" i="9" s="1"/>
  <c r="N69" i="9"/>
  <c r="N68" i="9"/>
  <c r="N66" i="9" s="1"/>
  <c r="O89" i="9"/>
  <c r="P133" i="9"/>
  <c r="M155" i="9"/>
  <c r="P155" i="9" s="1"/>
  <c r="K215" i="9"/>
  <c r="I208" i="9"/>
  <c r="K208" i="9" s="1"/>
  <c r="L94" i="5"/>
  <c r="O94" i="5" s="1"/>
  <c r="N68" i="8"/>
  <c r="N66" i="8" s="1"/>
  <c r="I86" i="8"/>
  <c r="K86" i="8" s="1"/>
  <c r="M138" i="8"/>
  <c r="P138" i="8" s="1"/>
  <c r="M187" i="8"/>
  <c r="P187" i="8" s="1"/>
  <c r="P282" i="8"/>
  <c r="M317" i="8"/>
  <c r="P317" i="8" s="1"/>
  <c r="P353" i="8"/>
  <c r="N404" i="8"/>
  <c r="N402" i="8" s="1"/>
  <c r="L658" i="8"/>
  <c r="O658" i="8" s="1"/>
  <c r="L657" i="8"/>
  <c r="O657" i="8" s="1"/>
  <c r="M9" i="9"/>
  <c r="P19" i="9"/>
  <c r="N23" i="9"/>
  <c r="N21" i="9" s="1"/>
  <c r="L44" i="9"/>
  <c r="L23" i="9"/>
  <c r="O46" i="9"/>
  <c r="L43" i="9"/>
  <c r="M187" i="9"/>
  <c r="P187" i="9" s="1"/>
  <c r="P189" i="9"/>
  <c r="M183" i="9"/>
  <c r="O166" i="9"/>
  <c r="L229" i="9"/>
  <c r="L238" i="9"/>
  <c r="O46" i="8"/>
  <c r="L122" i="8"/>
  <c r="O122" i="8" s="1"/>
  <c r="I130" i="8"/>
  <c r="K130" i="8" s="1"/>
  <c r="L229" i="8"/>
  <c r="L263" i="8"/>
  <c r="L267" i="8"/>
  <c r="O267" i="8" s="1"/>
  <c r="M318" i="8"/>
  <c r="P318" i="8" s="1"/>
  <c r="O320" i="8"/>
  <c r="P407" i="8"/>
  <c r="N9" i="9"/>
  <c r="M47" i="9"/>
  <c r="P47" i="9" s="1"/>
  <c r="P49" i="9"/>
  <c r="M43" i="9"/>
  <c r="P61" i="9"/>
  <c r="M55" i="9"/>
  <c r="I112" i="9"/>
  <c r="K112" i="9" s="1"/>
  <c r="K116" i="9"/>
  <c r="O154" i="9"/>
  <c r="L151" i="9"/>
  <c r="O151" i="9" s="1"/>
  <c r="L72" i="8"/>
  <c r="O72" i="8" s="1"/>
  <c r="M283" i="8"/>
  <c r="P283" i="8" s="1"/>
  <c r="P303" i="8"/>
  <c r="M321" i="8"/>
  <c r="P321" i="8" s="1"/>
  <c r="N330" i="8"/>
  <c r="N328" i="8" s="1"/>
  <c r="O333" i="8"/>
  <c r="M351" i="8"/>
  <c r="P351" i="8" s="1"/>
  <c r="L391" i="8"/>
  <c r="O391" i="8" s="1"/>
  <c r="N391" i="8"/>
  <c r="N389" i="8" s="1"/>
  <c r="M59" i="9"/>
  <c r="P59" i="9" s="1"/>
  <c r="O120" i="9"/>
  <c r="L152" i="9"/>
  <c r="O152" i="9" s="1"/>
  <c r="N91" i="9"/>
  <c r="O91" i="9" s="1"/>
  <c r="P93" i="9"/>
  <c r="O93" i="9"/>
  <c r="N90" i="9"/>
  <c r="O90" i="9" s="1"/>
  <c r="I785" i="9"/>
  <c r="K785" i="9" s="1"/>
  <c r="K800" i="9"/>
  <c r="K379" i="8"/>
  <c r="P15" i="9"/>
  <c r="N28" i="9"/>
  <c r="N168" i="9"/>
  <c r="O168" i="9" s="1"/>
  <c r="P170" i="9"/>
  <c r="O170" i="9"/>
  <c r="N167" i="9"/>
  <c r="K726" i="8"/>
  <c r="P12" i="9"/>
  <c r="N19" i="9"/>
  <c r="O25" i="9"/>
  <c r="L15" i="9"/>
  <c r="N26" i="9"/>
  <c r="N44" i="9"/>
  <c r="P44" i="9" s="1"/>
  <c r="M23" i="9"/>
  <c r="K111" i="9"/>
  <c r="M138" i="9"/>
  <c r="P138" i="9" s="1"/>
  <c r="N184" i="9"/>
  <c r="P184" i="9" s="1"/>
  <c r="L209" i="9"/>
  <c r="O209" i="9" s="1"/>
  <c r="I248" i="9"/>
  <c r="M301" i="9"/>
  <c r="P301" i="9" s="1"/>
  <c r="P303" i="9"/>
  <c r="M300" i="9"/>
  <c r="P300" i="9" s="1"/>
  <c r="O320" i="9"/>
  <c r="L318" i="9"/>
  <c r="O318" i="9" s="1"/>
  <c r="L317" i="9"/>
  <c r="O317" i="9" s="1"/>
  <c r="O32" i="9"/>
  <c r="L29" i="9"/>
  <c r="N280" i="9"/>
  <c r="N279" i="9"/>
  <c r="N277" i="9" s="1"/>
  <c r="O787" i="9"/>
  <c r="I86" i="9"/>
  <c r="K86" i="9" s="1"/>
  <c r="L134" i="9"/>
  <c r="O134" i="9" s="1"/>
  <c r="N183" i="9"/>
  <c r="O299" i="9"/>
  <c r="L12" i="9"/>
  <c r="P25" i="9"/>
  <c r="N31" i="9"/>
  <c r="P46" i="9"/>
  <c r="I77" i="9"/>
  <c r="O140" i="9"/>
  <c r="K145" i="9"/>
  <c r="I143" i="9"/>
  <c r="P186" i="9"/>
  <c r="O468" i="9"/>
  <c r="O630" i="9"/>
  <c r="O54" i="9"/>
  <c r="O137" i="9"/>
  <c r="O150" i="9"/>
  <c r="P299" i="9"/>
  <c r="M304" i="9"/>
  <c r="P304" i="9" s="1"/>
  <c r="P306" i="9"/>
  <c r="P468" i="9"/>
  <c r="M467" i="9"/>
  <c r="P467" i="9" s="1"/>
  <c r="O549" i="9"/>
  <c r="M549" i="9"/>
  <c r="P630" i="9"/>
  <c r="M629" i="9"/>
  <c r="P629" i="9" s="1"/>
  <c r="P787" i="9"/>
  <c r="M786" i="9"/>
  <c r="P786" i="9" s="1"/>
  <c r="M405" i="9"/>
  <c r="P405" i="9" s="1"/>
  <c r="P407" i="9"/>
  <c r="P806" i="9"/>
  <c r="M805" i="9"/>
  <c r="P805" i="9" s="1"/>
  <c r="M408" i="9"/>
  <c r="P408" i="9" s="1"/>
  <c r="P410" i="9"/>
  <c r="L555" i="9"/>
  <c r="O555" i="9" s="1"/>
  <c r="I559" i="9"/>
  <c r="K576" i="9"/>
  <c r="I592" i="9"/>
  <c r="K592" i="9" s="1"/>
  <c r="K593" i="9"/>
  <c r="J364" i="9"/>
  <c r="P403" i="9"/>
  <c r="P503" i="9"/>
  <c r="M502" i="9"/>
  <c r="P502" i="9" s="1"/>
  <c r="P555" i="9"/>
  <c r="M545" i="9"/>
  <c r="I628" i="9"/>
  <c r="K628" i="9" s="1"/>
  <c r="K651" i="9"/>
  <c r="L658" i="9"/>
  <c r="O658" i="9" s="1"/>
  <c r="I433" i="9"/>
  <c r="N444" i="9"/>
  <c r="N414" i="9" s="1"/>
  <c r="N770" i="9"/>
  <c r="O306" i="9"/>
  <c r="O407" i="9"/>
  <c r="O410" i="9"/>
  <c r="L422" i="9"/>
  <c r="O422" i="9" s="1"/>
  <c r="L477" i="9"/>
  <c r="O477" i="9" s="1"/>
  <c r="L639" i="9"/>
  <c r="O639" i="9" s="1"/>
  <c r="N688" i="9"/>
  <c r="M122" i="8"/>
  <c r="P122" i="8" s="1"/>
  <c r="M23" i="8"/>
  <c r="M21" i="8" s="1"/>
  <c r="O407" i="8"/>
  <c r="L404" i="8"/>
  <c r="O404" i="8" s="1"/>
  <c r="K651" i="8"/>
  <c r="I628" i="8"/>
  <c r="K628" i="8" s="1"/>
  <c r="M155" i="8"/>
  <c r="P155" i="8" s="1"/>
  <c r="P157" i="8"/>
  <c r="L33" i="8"/>
  <c r="L31" i="8" s="1"/>
  <c r="O127" i="8"/>
  <c r="L121" i="8"/>
  <c r="L125" i="8"/>
  <c r="O125" i="8" s="1"/>
  <c r="P61" i="8"/>
  <c r="M55" i="8"/>
  <c r="M53" i="8" s="1"/>
  <c r="M26" i="8"/>
  <c r="M16" i="8" s="1"/>
  <c r="M72" i="8"/>
  <c r="P72" i="8" s="1"/>
  <c r="L687" i="8"/>
  <c r="L685" i="8" s="1"/>
  <c r="L688" i="8"/>
  <c r="M690" i="8"/>
  <c r="M688" i="8" s="1"/>
  <c r="L789" i="7"/>
  <c r="O789" i="7" s="1"/>
  <c r="L788" i="7"/>
  <c r="O788" i="7" s="1"/>
  <c r="J722" i="6"/>
  <c r="K722" i="6" s="1"/>
  <c r="N68" i="7"/>
  <c r="N66" i="7" s="1"/>
  <c r="M43" i="8"/>
  <c r="M47" i="8"/>
  <c r="P47" i="8" s="1"/>
  <c r="N300" i="8"/>
  <c r="N298" i="8" s="1"/>
  <c r="I364" i="8"/>
  <c r="K674" i="8"/>
  <c r="K723" i="8"/>
  <c r="J721" i="8"/>
  <c r="K721" i="8" s="1"/>
  <c r="L183" i="7"/>
  <c r="L181" i="7" s="1"/>
  <c r="K385" i="8"/>
  <c r="N405" i="8"/>
  <c r="K435" i="8"/>
  <c r="K675" i="8"/>
  <c r="K728" i="8"/>
  <c r="K821" i="8"/>
  <c r="K824" i="8"/>
  <c r="K827" i="8"/>
  <c r="M90" i="8"/>
  <c r="M88" i="8" s="1"/>
  <c r="M134" i="8"/>
  <c r="P134" i="8" s="1"/>
  <c r="N264" i="8"/>
  <c r="N331" i="8"/>
  <c r="O331" i="8" s="1"/>
  <c r="J327" i="8"/>
  <c r="K327" i="8" s="1"/>
  <c r="K823" i="6"/>
  <c r="K340" i="7"/>
  <c r="K370" i="7"/>
  <c r="L547" i="8"/>
  <c r="O547" i="8" s="1"/>
  <c r="K822" i="8"/>
  <c r="K825" i="8"/>
  <c r="K828" i="8"/>
  <c r="P61" i="7"/>
  <c r="L171" i="7"/>
  <c r="O171" i="7" s="1"/>
  <c r="K374" i="7"/>
  <c r="L187" i="7"/>
  <c r="O187" i="7" s="1"/>
  <c r="I190" i="7"/>
  <c r="K190" i="7" s="1"/>
  <c r="I314" i="7"/>
  <c r="K314" i="7" s="1"/>
  <c r="J327" i="7"/>
  <c r="K327" i="7" s="1"/>
  <c r="K385" i="7"/>
  <c r="M547" i="8"/>
  <c r="P547" i="8" s="1"/>
  <c r="M546" i="8"/>
  <c r="M544" i="8" s="1"/>
  <c r="K338" i="7"/>
  <c r="K649" i="7"/>
  <c r="M121" i="6"/>
  <c r="P121" i="6" s="1"/>
  <c r="P56" i="8"/>
  <c r="P58" i="8"/>
  <c r="L69" i="8"/>
  <c r="O69" i="8" s="1"/>
  <c r="M91" i="8"/>
  <c r="P91" i="8" s="1"/>
  <c r="P93" i="8"/>
  <c r="O154" i="8"/>
  <c r="I190" i="8"/>
  <c r="K190" i="8" s="1"/>
  <c r="L198" i="8"/>
  <c r="O198" i="8" s="1"/>
  <c r="I237" i="8"/>
  <c r="K237" i="8" s="1"/>
  <c r="L230" i="8"/>
  <c r="O285" i="8"/>
  <c r="P306" i="8"/>
  <c r="I314" i="8"/>
  <c r="K314" i="8" s="1"/>
  <c r="N317" i="8"/>
  <c r="N315" i="8" s="1"/>
  <c r="K338" i="8"/>
  <c r="O397" i="8"/>
  <c r="M404" i="8"/>
  <c r="P404" i="8" s="1"/>
  <c r="J537" i="8"/>
  <c r="J522" i="8" s="1"/>
  <c r="K593" i="8"/>
  <c r="O660" i="8"/>
  <c r="K725" i="8"/>
  <c r="P46" i="8"/>
  <c r="L94" i="8"/>
  <c r="O94" i="8" s="1"/>
  <c r="P154" i="8"/>
  <c r="L264" i="8"/>
  <c r="L300" i="8"/>
  <c r="L298" i="8" s="1"/>
  <c r="O303" i="8"/>
  <c r="P350" i="8"/>
  <c r="O351" i="8"/>
  <c r="L405" i="8"/>
  <c r="O405" i="8" s="1"/>
  <c r="O431" i="8"/>
  <c r="I442" i="8"/>
  <c r="K442" i="8" s="1"/>
  <c r="L788" i="8"/>
  <c r="O788" i="8" s="1"/>
  <c r="K823" i="8"/>
  <c r="K826" i="8"/>
  <c r="I76" i="8"/>
  <c r="I64" i="8" s="1"/>
  <c r="K64" i="8" s="1"/>
  <c r="M330" i="8"/>
  <c r="M328" i="8" s="1"/>
  <c r="O56" i="8"/>
  <c r="K78" i="8"/>
  <c r="M183" i="8"/>
  <c r="M181" i="8" s="1"/>
  <c r="M279" i="8"/>
  <c r="M277" i="8" s="1"/>
  <c r="K287" i="8"/>
  <c r="M334" i="8"/>
  <c r="P334" i="8" s="1"/>
  <c r="O535" i="8"/>
  <c r="O641" i="8"/>
  <c r="L47" i="8"/>
  <c r="O47" i="8" s="1"/>
  <c r="P124" i="8"/>
  <c r="L167" i="8"/>
  <c r="O167" i="8" s="1"/>
  <c r="L228" i="8"/>
  <c r="M280" i="8"/>
  <c r="L304" i="8"/>
  <c r="O304" i="8" s="1"/>
  <c r="L321" i="8"/>
  <c r="O321" i="8" s="1"/>
  <c r="L408" i="8"/>
  <c r="O408" i="8" s="1"/>
  <c r="O557" i="8"/>
  <c r="M660" i="8"/>
  <c r="O9" i="8"/>
  <c r="P29" i="8"/>
  <c r="K374" i="8"/>
  <c r="J364" i="8"/>
  <c r="O93" i="8"/>
  <c r="L91" i="8"/>
  <c r="O91" i="8" s="1"/>
  <c r="I131" i="8"/>
  <c r="K131" i="8" s="1"/>
  <c r="K143" i="8"/>
  <c r="P69" i="6"/>
  <c r="K340" i="6"/>
  <c r="M347" i="6"/>
  <c r="M345" i="6" s="1"/>
  <c r="K378" i="6"/>
  <c r="K701" i="6"/>
  <c r="L36" i="7"/>
  <c r="O36" i="7" s="1"/>
  <c r="N300" i="7"/>
  <c r="N298" i="7" s="1"/>
  <c r="K355" i="7"/>
  <c r="O431" i="7"/>
  <c r="M549" i="7"/>
  <c r="M546" i="7" s="1"/>
  <c r="P546" i="7" s="1"/>
  <c r="K821" i="7"/>
  <c r="M12" i="8"/>
  <c r="M15" i="8"/>
  <c r="L19" i="8"/>
  <c r="N23" i="8"/>
  <c r="L26" i="8"/>
  <c r="L24" i="8" s="1"/>
  <c r="O42" i="8"/>
  <c r="L55" i="8"/>
  <c r="L68" i="8"/>
  <c r="O68" i="8" s="1"/>
  <c r="K79" i="8"/>
  <c r="I77" i="8"/>
  <c r="I112" i="8"/>
  <c r="K112" i="8" s="1"/>
  <c r="K145" i="8"/>
  <c r="M151" i="8"/>
  <c r="P151" i="8" s="1"/>
  <c r="P182" i="8"/>
  <c r="I233" i="8"/>
  <c r="K233" i="8" s="1"/>
  <c r="L249" i="8"/>
  <c r="O249" i="8" s="1"/>
  <c r="P299" i="8"/>
  <c r="O301" i="8"/>
  <c r="L317" i="8"/>
  <c r="P788" i="8"/>
  <c r="M786" i="8"/>
  <c r="P786" i="8" s="1"/>
  <c r="J721" i="7"/>
  <c r="K159" i="8"/>
  <c r="I148" i="8"/>
  <c r="K148" i="8" s="1"/>
  <c r="L187" i="8"/>
  <c r="O187" i="8" s="1"/>
  <c r="L279" i="8"/>
  <c r="O282" i="8"/>
  <c r="O329" i="8"/>
  <c r="M43" i="7"/>
  <c r="M41" i="7" s="1"/>
  <c r="P44" i="7"/>
  <c r="P91" i="7"/>
  <c r="M135" i="7"/>
  <c r="P135" i="7" s="1"/>
  <c r="L209" i="7"/>
  <c r="O209" i="7" s="1"/>
  <c r="L231" i="7"/>
  <c r="O266" i="7"/>
  <c r="O269" i="7"/>
  <c r="O12" i="8"/>
  <c r="M19" i="8"/>
  <c r="P32" i="8"/>
  <c r="M34" i="8"/>
  <c r="P34" i="8" s="1"/>
  <c r="O58" i="8"/>
  <c r="M68" i="8"/>
  <c r="O137" i="8"/>
  <c r="L134" i="8"/>
  <c r="O134" i="8" s="1"/>
  <c r="N151" i="8"/>
  <c r="N149" i="8" s="1"/>
  <c r="O170" i="8"/>
  <c r="O173" i="8"/>
  <c r="L171" i="8"/>
  <c r="O171" i="8" s="1"/>
  <c r="I208" i="8"/>
  <c r="K208" i="8" s="1"/>
  <c r="M264" i="8"/>
  <c r="M263" i="8"/>
  <c r="P266" i="8"/>
  <c r="P269" i="8"/>
  <c r="N280" i="8"/>
  <c r="O280" i="8" s="1"/>
  <c r="N279" i="8"/>
  <c r="L348" i="8"/>
  <c r="O348" i="8" s="1"/>
  <c r="L347" i="8"/>
  <c r="O350" i="8"/>
  <c r="O353" i="8"/>
  <c r="L454" i="8"/>
  <c r="O454" i="8" s="1"/>
  <c r="O456" i="8"/>
  <c r="L446" i="8"/>
  <c r="L36" i="8"/>
  <c r="O36" i="8" s="1"/>
  <c r="P170" i="8"/>
  <c r="M167" i="8"/>
  <c r="N547" i="8"/>
  <c r="N546" i="8"/>
  <c r="P549" i="8"/>
  <c r="L263" i="7"/>
  <c r="L261" i="7" s="1"/>
  <c r="N19" i="8"/>
  <c r="N12" i="8"/>
  <c r="N26" i="8"/>
  <c r="L29" i="8"/>
  <c r="L23" i="8"/>
  <c r="N55" i="8"/>
  <c r="O67" i="8"/>
  <c r="L90" i="8"/>
  <c r="M125" i="8"/>
  <c r="P125" i="8" s="1"/>
  <c r="P127" i="8"/>
  <c r="L183" i="8"/>
  <c r="O186" i="8"/>
  <c r="K255" i="8"/>
  <c r="I248" i="8"/>
  <c r="L334" i="8"/>
  <c r="O334" i="8" s="1"/>
  <c r="O336" i="8"/>
  <c r="O403" i="8"/>
  <c r="N122" i="8"/>
  <c r="N121" i="8"/>
  <c r="N119" i="8" s="1"/>
  <c r="O191" i="5"/>
  <c r="M122" i="6"/>
  <c r="P122" i="6" s="1"/>
  <c r="M125" i="6"/>
  <c r="P125" i="6" s="1"/>
  <c r="N167" i="6"/>
  <c r="N165" i="6" s="1"/>
  <c r="I442" i="6"/>
  <c r="K442" i="6" s="1"/>
  <c r="N69" i="7"/>
  <c r="M121" i="7"/>
  <c r="M119" i="7" s="1"/>
  <c r="P119" i="7" s="1"/>
  <c r="I260" i="7"/>
  <c r="K260" i="7" s="1"/>
  <c r="L391" i="7"/>
  <c r="O391" i="7" s="1"/>
  <c r="L657" i="7"/>
  <c r="O657" i="7" s="1"/>
  <c r="N134" i="8"/>
  <c r="N132" i="8" s="1"/>
  <c r="J143" i="8"/>
  <c r="J131" i="8" s="1"/>
  <c r="L184" i="8"/>
  <c r="L238" i="8"/>
  <c r="M348" i="8"/>
  <c r="P348" i="8" s="1"/>
  <c r="P394" i="8"/>
  <c r="M391" i="8"/>
  <c r="P89" i="8"/>
  <c r="K708" i="6"/>
  <c r="M134" i="7"/>
  <c r="P134" i="7" s="1"/>
  <c r="K823" i="7"/>
  <c r="N33" i="8"/>
  <c r="N90" i="8"/>
  <c r="N88" i="8" s="1"/>
  <c r="M94" i="8"/>
  <c r="P94" i="8" s="1"/>
  <c r="P96" i="8"/>
  <c r="K99" i="8"/>
  <c r="I87" i="8"/>
  <c r="K87" i="8" s="1"/>
  <c r="N184" i="8"/>
  <c r="P184" i="8" s="1"/>
  <c r="N183" i="8"/>
  <c r="N181" i="8" s="1"/>
  <c r="P410" i="8"/>
  <c r="O420" i="8"/>
  <c r="L422" i="8"/>
  <c r="O422" i="8" s="1"/>
  <c r="M424" i="8"/>
  <c r="J433" i="8"/>
  <c r="J417" i="8" s="1"/>
  <c r="I434" i="8"/>
  <c r="K438" i="8"/>
  <c r="L631" i="8"/>
  <c r="N687" i="8"/>
  <c r="O690" i="8"/>
  <c r="N688" i="8"/>
  <c r="P738" i="8"/>
  <c r="M737" i="8"/>
  <c r="P737" i="8" s="1"/>
  <c r="O472" i="8"/>
  <c r="L470" i="8"/>
  <c r="O470" i="8" s="1"/>
  <c r="L469" i="8"/>
  <c r="O469" i="8" s="1"/>
  <c r="P545" i="8"/>
  <c r="O656" i="8"/>
  <c r="O787" i="8"/>
  <c r="I417" i="8"/>
  <c r="P469" i="8"/>
  <c r="N789" i="8"/>
  <c r="N523" i="8"/>
  <c r="K111" i="8"/>
  <c r="P186" i="8"/>
  <c r="M301" i="8"/>
  <c r="P301" i="8" s="1"/>
  <c r="M300" i="8"/>
  <c r="P316" i="8"/>
  <c r="K381" i="8"/>
  <c r="I443" i="8"/>
  <c r="K443" i="8" s="1"/>
  <c r="K462" i="8"/>
  <c r="N470" i="8"/>
  <c r="N505" i="8"/>
  <c r="L632" i="8"/>
  <c r="O632" i="8" s="1"/>
  <c r="K669" i="8"/>
  <c r="P755" i="8"/>
  <c r="M754" i="8"/>
  <c r="P754" i="8" s="1"/>
  <c r="L447" i="8"/>
  <c r="O447" i="8" s="1"/>
  <c r="M449" i="8"/>
  <c r="L525" i="8"/>
  <c r="O528" i="8"/>
  <c r="O549" i="8"/>
  <c r="P771" i="8"/>
  <c r="M770" i="8"/>
  <c r="P770" i="8" s="1"/>
  <c r="I785" i="8"/>
  <c r="K785" i="8" s="1"/>
  <c r="K800" i="8"/>
  <c r="O806" i="8"/>
  <c r="L805" i="8"/>
  <c r="O805" i="8" s="1"/>
  <c r="I522" i="8"/>
  <c r="K522" i="8" s="1"/>
  <c r="K537" i="8"/>
  <c r="P807" i="8"/>
  <c r="M805" i="8"/>
  <c r="P805" i="8" s="1"/>
  <c r="O791" i="8"/>
  <c r="L546" i="8"/>
  <c r="L317" i="7"/>
  <c r="O317" i="7" s="1"/>
  <c r="M151" i="3"/>
  <c r="M149" i="3" s="1"/>
  <c r="N90" i="4"/>
  <c r="N88" i="4" s="1"/>
  <c r="M263" i="6"/>
  <c r="M261" i="6" s="1"/>
  <c r="I87" i="7"/>
  <c r="K87" i="7" s="1"/>
  <c r="N151" i="7"/>
  <c r="N149" i="7" s="1"/>
  <c r="N183" i="7"/>
  <c r="N181" i="7" s="1"/>
  <c r="N263" i="7"/>
  <c r="N261" i="7" s="1"/>
  <c r="J288" i="7"/>
  <c r="J275" i="7" s="1"/>
  <c r="L330" i="7"/>
  <c r="L328" i="7" s="1"/>
  <c r="K372" i="7"/>
  <c r="J433" i="7"/>
  <c r="J417" i="7" s="1"/>
  <c r="K417" i="7" s="1"/>
  <c r="K647" i="7"/>
  <c r="L687" i="7"/>
  <c r="O687" i="7" s="1"/>
  <c r="K828" i="7"/>
  <c r="L685" i="3"/>
  <c r="O685" i="3" s="1"/>
  <c r="K378" i="7"/>
  <c r="M392" i="7"/>
  <c r="P392" i="7" s="1"/>
  <c r="M395" i="7"/>
  <c r="P395" i="7" s="1"/>
  <c r="L469" i="7"/>
  <c r="O469" i="7" s="1"/>
  <c r="L33" i="7"/>
  <c r="L31" i="7" s="1"/>
  <c r="O31" i="7" s="1"/>
  <c r="O690" i="7"/>
  <c r="L230" i="6"/>
  <c r="L280" i="6"/>
  <c r="O280" i="6" s="1"/>
  <c r="P93" i="7"/>
  <c r="L230" i="7"/>
  <c r="O306" i="7"/>
  <c r="L318" i="7"/>
  <c r="O318" i="7" s="1"/>
  <c r="M321" i="7"/>
  <c r="P321" i="7" s="1"/>
  <c r="J364" i="7"/>
  <c r="K435" i="7"/>
  <c r="I275" i="7"/>
  <c r="K275" i="7" s="1"/>
  <c r="L280" i="7"/>
  <c r="O280" i="7" s="1"/>
  <c r="O282" i="7"/>
  <c r="P285" i="7"/>
  <c r="N330" i="7"/>
  <c r="N328" i="7" s="1"/>
  <c r="M334" i="7"/>
  <c r="P334" i="7" s="1"/>
  <c r="K725" i="3"/>
  <c r="I364" i="5"/>
  <c r="L72" i="6"/>
  <c r="O72" i="6" s="1"/>
  <c r="M334" i="6"/>
  <c r="P334" i="6" s="1"/>
  <c r="K338" i="6"/>
  <c r="M72" i="7"/>
  <c r="P72" i="7" s="1"/>
  <c r="I86" i="7"/>
  <c r="K86" i="7" s="1"/>
  <c r="K359" i="7"/>
  <c r="K362" i="7"/>
  <c r="N404" i="7"/>
  <c r="N402" i="7" s="1"/>
  <c r="I442" i="7"/>
  <c r="K442" i="7" s="1"/>
  <c r="L470" i="7"/>
  <c r="O470" i="7" s="1"/>
  <c r="K824" i="7"/>
  <c r="K827" i="7"/>
  <c r="M167" i="6"/>
  <c r="M165" i="6" s="1"/>
  <c r="O93" i="7"/>
  <c r="L91" i="7"/>
  <c r="O91" i="7" s="1"/>
  <c r="P320" i="7"/>
  <c r="M318" i="7"/>
  <c r="P318" i="7" s="1"/>
  <c r="M317" i="7"/>
  <c r="P317" i="7" s="1"/>
  <c r="K651" i="7"/>
  <c r="I628" i="7"/>
  <c r="K628" i="7" s="1"/>
  <c r="L47" i="7"/>
  <c r="O47" i="7" s="1"/>
  <c r="L167" i="5"/>
  <c r="O167" i="5" s="1"/>
  <c r="M168" i="6"/>
  <c r="P173" i="6"/>
  <c r="N55" i="7"/>
  <c r="N53" i="7" s="1"/>
  <c r="I112" i="7"/>
  <c r="K112" i="7" s="1"/>
  <c r="M167" i="7"/>
  <c r="M165" i="7" s="1"/>
  <c r="K215" i="7"/>
  <c r="I208" i="7"/>
  <c r="K208" i="7" s="1"/>
  <c r="K309" i="7"/>
  <c r="L321" i="7"/>
  <c r="O321" i="7" s="1"/>
  <c r="N348" i="7"/>
  <c r="P348" i="7" s="1"/>
  <c r="M408" i="7"/>
  <c r="P408" i="7" s="1"/>
  <c r="K439" i="7"/>
  <c r="L152" i="7"/>
  <c r="O152" i="7" s="1"/>
  <c r="L151" i="7"/>
  <c r="O151" i="7" s="1"/>
  <c r="M404" i="7"/>
  <c r="P404" i="7" s="1"/>
  <c r="P407" i="7"/>
  <c r="M405" i="7"/>
  <c r="P405" i="7" s="1"/>
  <c r="M152" i="7"/>
  <c r="P152" i="7" s="1"/>
  <c r="P154" i="7"/>
  <c r="I190" i="6"/>
  <c r="K190" i="6" s="1"/>
  <c r="P58" i="7"/>
  <c r="N135" i="7"/>
  <c r="N134" i="7"/>
  <c r="N132" i="7" s="1"/>
  <c r="O154" i="7"/>
  <c r="P157" i="7"/>
  <c r="L167" i="7"/>
  <c r="L165" i="7" s="1"/>
  <c r="I197" i="7"/>
  <c r="K197" i="7" s="1"/>
  <c r="K204" i="7"/>
  <c r="M264" i="7"/>
  <c r="M263" i="7"/>
  <c r="L301" i="7"/>
  <c r="O301" i="7" s="1"/>
  <c r="L300" i="7"/>
  <c r="O300" i="7" s="1"/>
  <c r="N391" i="7"/>
  <c r="N389" i="7" s="1"/>
  <c r="K462" i="7"/>
  <c r="I443" i="7"/>
  <c r="K443" i="7" s="1"/>
  <c r="K379" i="4"/>
  <c r="O59" i="5"/>
  <c r="M43" i="6"/>
  <c r="M41" i="6" s="1"/>
  <c r="P140" i="7"/>
  <c r="M138" i="7"/>
  <c r="P138" i="7" s="1"/>
  <c r="N121" i="5"/>
  <c r="N119" i="5" s="1"/>
  <c r="M68" i="6"/>
  <c r="M66" i="6" s="1"/>
  <c r="N90" i="6"/>
  <c r="N88" i="6" s="1"/>
  <c r="O336" i="6"/>
  <c r="M26" i="7"/>
  <c r="M16" i="7" s="1"/>
  <c r="M14" i="7" s="1"/>
  <c r="O44" i="7"/>
  <c r="N59" i="7"/>
  <c r="P59" i="7" s="1"/>
  <c r="M68" i="7"/>
  <c r="P68" i="7" s="1"/>
  <c r="N125" i="7"/>
  <c r="N121" i="7"/>
  <c r="N119" i="7" s="1"/>
  <c r="I148" i="7"/>
  <c r="K148" i="7" s="1"/>
  <c r="K159" i="7"/>
  <c r="M280" i="7"/>
  <c r="P280" i="7" s="1"/>
  <c r="P282" i="7"/>
  <c r="M301" i="7"/>
  <c r="P301" i="7" s="1"/>
  <c r="P303" i="7"/>
  <c r="O528" i="7"/>
  <c r="L525" i="7"/>
  <c r="O525" i="7" s="1"/>
  <c r="O634" i="7"/>
  <c r="L632" i="7"/>
  <c r="O632" i="7" s="1"/>
  <c r="M634" i="7"/>
  <c r="P61" i="5"/>
  <c r="M122" i="5"/>
  <c r="P122" i="5" s="1"/>
  <c r="L122" i="6"/>
  <c r="O122" i="6" s="1"/>
  <c r="I275" i="6"/>
  <c r="K275" i="6" s="1"/>
  <c r="O285" i="6"/>
  <c r="N317" i="6"/>
  <c r="N315" i="6" s="1"/>
  <c r="K824" i="6"/>
  <c r="K827" i="6"/>
  <c r="M23" i="7"/>
  <c r="M69" i="7"/>
  <c r="P69" i="7" s="1"/>
  <c r="M125" i="7"/>
  <c r="P125" i="7" s="1"/>
  <c r="O186" i="7"/>
  <c r="L184" i="7"/>
  <c r="O184" i="7" s="1"/>
  <c r="K224" i="7"/>
  <c r="P266" i="7"/>
  <c r="M279" i="7"/>
  <c r="P279" i="7" s="1"/>
  <c r="K379" i="7"/>
  <c r="K822" i="7"/>
  <c r="M90" i="7"/>
  <c r="N167" i="7"/>
  <c r="N165" i="7" s="1"/>
  <c r="L217" i="7"/>
  <c r="O217" i="7" s="1"/>
  <c r="L229" i="7"/>
  <c r="O333" i="7"/>
  <c r="L446" i="7"/>
  <c r="O446" i="7" s="1"/>
  <c r="K673" i="7"/>
  <c r="K674" i="7"/>
  <c r="I522" i="7"/>
  <c r="K522" i="7" s="1"/>
  <c r="I654" i="7"/>
  <c r="K654" i="7" s="1"/>
  <c r="O71" i="7"/>
  <c r="O157" i="7"/>
  <c r="L198" i="7"/>
  <c r="O198" i="7" s="1"/>
  <c r="N264" i="7"/>
  <c r="O264" i="7" s="1"/>
  <c r="L283" i="7"/>
  <c r="O283" i="7" s="1"/>
  <c r="P350" i="7"/>
  <c r="K381" i="7"/>
  <c r="L421" i="7"/>
  <c r="O421" i="7" s="1"/>
  <c r="O456" i="7"/>
  <c r="J537" i="7"/>
  <c r="J522" i="7" s="1"/>
  <c r="O641" i="7"/>
  <c r="K669" i="7"/>
  <c r="K675" i="7"/>
  <c r="J722" i="7"/>
  <c r="N30" i="7"/>
  <c r="N28" i="7" s="1"/>
  <c r="N31" i="7"/>
  <c r="M21" i="7"/>
  <c r="O19" i="7"/>
  <c r="P15" i="7"/>
  <c r="O29" i="7"/>
  <c r="P12" i="7"/>
  <c r="M9" i="7"/>
  <c r="L789" i="6"/>
  <c r="O789" i="6" s="1"/>
  <c r="M263" i="5"/>
  <c r="M261" i="5" s="1"/>
  <c r="P59" i="6"/>
  <c r="N183" i="6"/>
  <c r="N181" i="6" s="1"/>
  <c r="L421" i="6"/>
  <c r="L419" i="6" s="1"/>
  <c r="O419" i="6" s="1"/>
  <c r="L657" i="6"/>
  <c r="L655" i="6" s="1"/>
  <c r="O655" i="6" s="1"/>
  <c r="O660" i="6"/>
  <c r="K821" i="6"/>
  <c r="N43" i="7"/>
  <c r="O46" i="7"/>
  <c r="L56" i="7"/>
  <c r="O56" i="7" s="1"/>
  <c r="O58" i="7"/>
  <c r="N168" i="7"/>
  <c r="O168" i="7" s="1"/>
  <c r="O137" i="5"/>
  <c r="M300" i="5"/>
  <c r="M298" i="5" s="1"/>
  <c r="I216" i="6"/>
  <c r="K216" i="6" s="1"/>
  <c r="L229" i="6"/>
  <c r="M280" i="6"/>
  <c r="P280" i="6" s="1"/>
  <c r="I297" i="6"/>
  <c r="K297" i="6" s="1"/>
  <c r="M391" i="6"/>
  <c r="M389" i="6" s="1"/>
  <c r="P389" i="6" s="1"/>
  <c r="L395" i="6"/>
  <c r="O395" i="6" s="1"/>
  <c r="M404" i="6"/>
  <c r="P404" i="6" s="1"/>
  <c r="I443" i="6"/>
  <c r="K443" i="6" s="1"/>
  <c r="O472" i="6"/>
  <c r="L36" i="6"/>
  <c r="O36" i="6" s="1"/>
  <c r="L12" i="7"/>
  <c r="L15" i="7"/>
  <c r="P25" i="7"/>
  <c r="M55" i="7"/>
  <c r="O140" i="7"/>
  <c r="L138" i="7"/>
  <c r="O138" i="7" s="1"/>
  <c r="L134" i="7"/>
  <c r="O134" i="7" s="1"/>
  <c r="O182" i="7"/>
  <c r="L228" i="7"/>
  <c r="L249" i="7"/>
  <c r="O249" i="7" s="1"/>
  <c r="O420" i="7"/>
  <c r="N280" i="7"/>
  <c r="N279" i="7"/>
  <c r="N277" i="7" s="1"/>
  <c r="L33" i="6"/>
  <c r="L31" i="6" s="1"/>
  <c r="L69" i="6"/>
  <c r="O69" i="6" s="1"/>
  <c r="O350" i="6"/>
  <c r="N404" i="6"/>
  <c r="N402" i="6" s="1"/>
  <c r="O410" i="6"/>
  <c r="L422" i="6"/>
  <c r="O422" i="6" s="1"/>
  <c r="L658" i="6"/>
  <c r="N23" i="7"/>
  <c r="L26" i="7"/>
  <c r="O32" i="7"/>
  <c r="M47" i="7"/>
  <c r="P47" i="7" s="1"/>
  <c r="P56" i="7"/>
  <c r="L59" i="7"/>
  <c r="O61" i="7"/>
  <c r="L121" i="7"/>
  <c r="O121" i="7" s="1"/>
  <c r="O124" i="7"/>
  <c r="I130" i="7"/>
  <c r="K130" i="7" s="1"/>
  <c r="K146" i="7"/>
  <c r="I174" i="7"/>
  <c r="P189" i="7"/>
  <c r="M187" i="7"/>
  <c r="P187" i="7" s="1"/>
  <c r="M183" i="7"/>
  <c r="O299" i="7"/>
  <c r="O316" i="7"/>
  <c r="N317" i="7"/>
  <c r="N315" i="7" s="1"/>
  <c r="N788" i="7"/>
  <c r="N786" i="7" s="1"/>
  <c r="N789" i="7"/>
  <c r="I87" i="6"/>
  <c r="K87" i="6" s="1"/>
  <c r="L155" i="6"/>
  <c r="O155" i="6" s="1"/>
  <c r="P32" i="7"/>
  <c r="M34" i="7"/>
  <c r="P34" i="7" s="1"/>
  <c r="L23" i="7"/>
  <c r="O67" i="7"/>
  <c r="O74" i="7"/>
  <c r="K79" i="7"/>
  <c r="I77" i="7"/>
  <c r="L238" i="7"/>
  <c r="O262" i="7"/>
  <c r="K708" i="4"/>
  <c r="K729" i="4"/>
  <c r="L43" i="5"/>
  <c r="L41" i="5" s="1"/>
  <c r="I208" i="6"/>
  <c r="K208" i="6" s="1"/>
  <c r="I237" i="6"/>
  <c r="K237" i="6" s="1"/>
  <c r="J327" i="6"/>
  <c r="K327" i="6" s="1"/>
  <c r="P351" i="6"/>
  <c r="K360" i="6"/>
  <c r="K369" i="6"/>
  <c r="K372" i="6"/>
  <c r="J721" i="6"/>
  <c r="K721" i="6" s="1"/>
  <c r="N19" i="7"/>
  <c r="N12" i="7"/>
  <c r="N26" i="7"/>
  <c r="L43" i="7"/>
  <c r="P46" i="7"/>
  <c r="L55" i="7"/>
  <c r="I76" i="7"/>
  <c r="K80" i="7"/>
  <c r="M94" i="7"/>
  <c r="P94" i="7" s="1"/>
  <c r="P96" i="7"/>
  <c r="K287" i="7"/>
  <c r="I276" i="7"/>
  <c r="K276" i="7" s="1"/>
  <c r="P353" i="7"/>
  <c r="M347" i="7"/>
  <c r="M351" i="7"/>
  <c r="P351" i="7" s="1"/>
  <c r="L68" i="7"/>
  <c r="O68" i="7" s="1"/>
  <c r="O127" i="7"/>
  <c r="O150" i="7"/>
  <c r="O170" i="7"/>
  <c r="K244" i="7"/>
  <c r="I237" i="7"/>
  <c r="I233" i="7"/>
  <c r="K233" i="7" s="1"/>
  <c r="K255" i="7"/>
  <c r="I248" i="7"/>
  <c r="K248" i="7" s="1"/>
  <c r="P278" i="7"/>
  <c r="O323" i="7"/>
  <c r="O331" i="7"/>
  <c r="P738" i="7"/>
  <c r="M737" i="7"/>
  <c r="P737" i="7" s="1"/>
  <c r="P788" i="7"/>
  <c r="M786" i="7"/>
  <c r="P786" i="7" s="1"/>
  <c r="K145" i="7"/>
  <c r="I143" i="7"/>
  <c r="P170" i="7"/>
  <c r="M168" i="7"/>
  <c r="M331" i="7"/>
  <c r="P331" i="7" s="1"/>
  <c r="M330" i="7"/>
  <c r="P555" i="7"/>
  <c r="M545" i="7"/>
  <c r="J592" i="7"/>
  <c r="K593" i="7"/>
  <c r="O686" i="7"/>
  <c r="O329" i="7"/>
  <c r="N395" i="7"/>
  <c r="O137" i="7"/>
  <c r="L135" i="7"/>
  <c r="O135" i="7" s="1"/>
  <c r="J143" i="7"/>
  <c r="J131" i="7" s="1"/>
  <c r="P166" i="7"/>
  <c r="P173" i="7"/>
  <c r="M171" i="7"/>
  <c r="P171" i="7" s="1"/>
  <c r="P186" i="7"/>
  <c r="M184" i="7"/>
  <c r="P184" i="7" s="1"/>
  <c r="P329" i="7"/>
  <c r="P424" i="7"/>
  <c r="M421" i="7"/>
  <c r="P421" i="7" s="1"/>
  <c r="P269" i="7"/>
  <c r="P306" i="7"/>
  <c r="P333" i="7"/>
  <c r="L334" i="7"/>
  <c r="O334" i="7" s="1"/>
  <c r="O336" i="7"/>
  <c r="M422" i="7"/>
  <c r="P422" i="7" s="1"/>
  <c r="O545" i="7"/>
  <c r="K369" i="7"/>
  <c r="M391" i="7"/>
  <c r="P391" i="7" s="1"/>
  <c r="L404" i="7"/>
  <c r="L408" i="7"/>
  <c r="O408" i="7" s="1"/>
  <c r="P420" i="7"/>
  <c r="O472" i="7"/>
  <c r="M472" i="7"/>
  <c r="N544" i="7"/>
  <c r="P771" i="7"/>
  <c r="M770" i="7"/>
  <c r="P770" i="7" s="1"/>
  <c r="O787" i="7"/>
  <c r="P346" i="7"/>
  <c r="L348" i="7"/>
  <c r="O350" i="7"/>
  <c r="L392" i="7"/>
  <c r="O392" i="7" s="1"/>
  <c r="O394" i="7"/>
  <c r="N469" i="7"/>
  <c r="N467" i="7" s="1"/>
  <c r="N470" i="7"/>
  <c r="P807" i="7"/>
  <c r="M805" i="7"/>
  <c r="P805" i="7" s="1"/>
  <c r="P446" i="7"/>
  <c r="M444" i="7"/>
  <c r="P444" i="7" s="1"/>
  <c r="L526" i="7"/>
  <c r="O526" i="7" s="1"/>
  <c r="K538" i="7"/>
  <c r="I364" i="7"/>
  <c r="K365" i="7"/>
  <c r="P390" i="7"/>
  <c r="L395" i="7"/>
  <c r="O395" i="7" s="1"/>
  <c r="O397" i="7"/>
  <c r="O445" i="7"/>
  <c r="L447" i="7"/>
  <c r="O447" i="7" s="1"/>
  <c r="O535" i="7"/>
  <c r="L555" i="7"/>
  <c r="O555" i="7" s="1"/>
  <c r="L546" i="7"/>
  <c r="O546" i="7" s="1"/>
  <c r="P687" i="7"/>
  <c r="M685" i="7"/>
  <c r="P685" i="7" s="1"/>
  <c r="P755" i="7"/>
  <c r="M754" i="7"/>
  <c r="P754" i="7" s="1"/>
  <c r="I785" i="7"/>
  <c r="K785" i="7" s="1"/>
  <c r="K800" i="7"/>
  <c r="O806" i="7"/>
  <c r="L805" i="7"/>
  <c r="O805" i="7" s="1"/>
  <c r="L347" i="7"/>
  <c r="L351" i="7"/>
  <c r="O351" i="7" s="1"/>
  <c r="O353" i="7"/>
  <c r="K360" i="7"/>
  <c r="L405" i="7"/>
  <c r="O405" i="7" s="1"/>
  <c r="N414" i="7"/>
  <c r="L422" i="7"/>
  <c r="O422" i="7" s="1"/>
  <c r="O424" i="7"/>
  <c r="K466" i="7"/>
  <c r="I559" i="7"/>
  <c r="K576" i="7"/>
  <c r="K592" i="7"/>
  <c r="O791" i="7"/>
  <c r="O549" i="7"/>
  <c r="L631" i="7"/>
  <c r="M90" i="4"/>
  <c r="M88" i="4" s="1"/>
  <c r="K379" i="5"/>
  <c r="O61" i="6"/>
  <c r="N91" i="6"/>
  <c r="P91" i="6" s="1"/>
  <c r="L94" i="6"/>
  <c r="O94" i="6" s="1"/>
  <c r="L134" i="6"/>
  <c r="P186" i="6"/>
  <c r="I314" i="6"/>
  <c r="K314" i="6" s="1"/>
  <c r="L330" i="6"/>
  <c r="L328" i="6" s="1"/>
  <c r="P333" i="6"/>
  <c r="K362" i="6"/>
  <c r="M395" i="6"/>
  <c r="P395" i="6" s="1"/>
  <c r="L687" i="6"/>
  <c r="L685" i="6" s="1"/>
  <c r="O685" i="6" s="1"/>
  <c r="K720" i="6"/>
  <c r="K725" i="6"/>
  <c r="K825" i="6"/>
  <c r="M300" i="6"/>
  <c r="M298" i="6" s="1"/>
  <c r="O46" i="6"/>
  <c r="M94" i="6"/>
  <c r="P94" i="6" s="1"/>
  <c r="L135" i="6"/>
  <c r="O135" i="6" s="1"/>
  <c r="L198" i="6"/>
  <c r="O198" i="6" s="1"/>
  <c r="P285" i="6"/>
  <c r="L331" i="6"/>
  <c r="O331" i="6" s="1"/>
  <c r="K651" i="6"/>
  <c r="K800" i="6"/>
  <c r="K355" i="5"/>
  <c r="K649" i="5"/>
  <c r="O58" i="6"/>
  <c r="M135" i="6"/>
  <c r="P135" i="6" s="1"/>
  <c r="N168" i="6"/>
  <c r="O168" i="6" s="1"/>
  <c r="L171" i="6"/>
  <c r="O171" i="6" s="1"/>
  <c r="O528" i="6"/>
  <c r="L632" i="4"/>
  <c r="O632" i="4" s="1"/>
  <c r="K340" i="5"/>
  <c r="O59" i="6"/>
  <c r="L90" i="6"/>
  <c r="L88" i="6" s="1"/>
  <c r="P140" i="6"/>
  <c r="N405" i="6"/>
  <c r="O424" i="6"/>
  <c r="K647" i="6"/>
  <c r="K372" i="4"/>
  <c r="K374" i="5"/>
  <c r="L408" i="5"/>
  <c r="O408" i="5" s="1"/>
  <c r="K365" i="6"/>
  <c r="L788" i="6"/>
  <c r="O788" i="6" s="1"/>
  <c r="K822" i="6"/>
  <c r="K538" i="6"/>
  <c r="J537" i="6"/>
  <c r="J522" i="6" s="1"/>
  <c r="P44" i="4"/>
  <c r="K823" i="4"/>
  <c r="M408" i="5"/>
  <c r="P408" i="5" s="1"/>
  <c r="K460" i="5"/>
  <c r="L44" i="6"/>
  <c r="O44" i="6" s="1"/>
  <c r="O71" i="6"/>
  <c r="K86" i="6"/>
  <c r="P93" i="6"/>
  <c r="M134" i="6"/>
  <c r="I143" i="6"/>
  <c r="I131" i="6" s="1"/>
  <c r="K131" i="6" s="1"/>
  <c r="O170" i="6"/>
  <c r="I174" i="6"/>
  <c r="I164" i="6" s="1"/>
  <c r="K164" i="6" s="1"/>
  <c r="M184" i="6"/>
  <c r="P184" i="6" s="1"/>
  <c r="L217" i="6"/>
  <c r="O217" i="6" s="1"/>
  <c r="L249" i="6"/>
  <c r="O249" i="6" s="1"/>
  <c r="N263" i="6"/>
  <c r="N261" i="6" s="1"/>
  <c r="P266" i="6"/>
  <c r="K271" i="6"/>
  <c r="L279" i="6"/>
  <c r="M330" i="6"/>
  <c r="N347" i="6"/>
  <c r="N345" i="6" s="1"/>
  <c r="O353" i="6"/>
  <c r="K381" i="6"/>
  <c r="N395" i="6"/>
  <c r="N391" i="6"/>
  <c r="N389" i="6" s="1"/>
  <c r="I276" i="5"/>
  <c r="K276" i="5" s="1"/>
  <c r="M44" i="6"/>
  <c r="P44" i="6" s="1"/>
  <c r="P46" i="6"/>
  <c r="N134" i="6"/>
  <c r="N132" i="6" s="1"/>
  <c r="M279" i="6"/>
  <c r="L300" i="6"/>
  <c r="L298" i="6" s="1"/>
  <c r="L321" i="6"/>
  <c r="O321" i="6" s="1"/>
  <c r="N330" i="6"/>
  <c r="N328" i="6" s="1"/>
  <c r="P353" i="6"/>
  <c r="K374" i="6"/>
  <c r="L391" i="6"/>
  <c r="L392" i="6"/>
  <c r="O392" i="6" s="1"/>
  <c r="M331" i="6"/>
  <c r="P331" i="6" s="1"/>
  <c r="N347" i="5"/>
  <c r="N345" i="5" s="1"/>
  <c r="I443" i="5"/>
  <c r="K443" i="5" s="1"/>
  <c r="L446" i="5"/>
  <c r="L444" i="5" s="1"/>
  <c r="O444" i="5" s="1"/>
  <c r="O528" i="5"/>
  <c r="L47" i="6"/>
  <c r="O47" i="6" s="1"/>
  <c r="L55" i="6"/>
  <c r="L53" i="6" s="1"/>
  <c r="N68" i="6"/>
  <c r="M72" i="6"/>
  <c r="P72" i="6" s="1"/>
  <c r="O93" i="6"/>
  <c r="K100" i="6"/>
  <c r="N121" i="6"/>
  <c r="N119" i="6" s="1"/>
  <c r="L138" i="6"/>
  <c r="O138" i="6" s="1"/>
  <c r="L187" i="6"/>
  <c r="O187" i="6" s="1"/>
  <c r="O266" i="6"/>
  <c r="L304" i="6"/>
  <c r="O304" i="6" s="1"/>
  <c r="M348" i="6"/>
  <c r="P348" i="6" s="1"/>
  <c r="P350" i="6"/>
  <c r="L405" i="6"/>
  <c r="O405" i="6" s="1"/>
  <c r="O407" i="6"/>
  <c r="L477" i="6"/>
  <c r="O477" i="6" s="1"/>
  <c r="O479" i="6"/>
  <c r="O641" i="6"/>
  <c r="L639" i="6"/>
  <c r="O639" i="6" s="1"/>
  <c r="L68" i="5"/>
  <c r="O68" i="5" s="1"/>
  <c r="L526" i="5"/>
  <c r="O526" i="5" s="1"/>
  <c r="M47" i="6"/>
  <c r="P47" i="6" s="1"/>
  <c r="M55" i="6"/>
  <c r="M53" i="6" s="1"/>
  <c r="M90" i="6"/>
  <c r="K98" i="6"/>
  <c r="L121" i="6"/>
  <c r="O121" i="6" s="1"/>
  <c r="O127" i="6"/>
  <c r="L167" i="6"/>
  <c r="M267" i="6"/>
  <c r="P267" i="6" s="1"/>
  <c r="O269" i="6"/>
  <c r="I276" i="6"/>
  <c r="K276" i="6" s="1"/>
  <c r="J288" i="6"/>
  <c r="J275" i="6" s="1"/>
  <c r="L348" i="6"/>
  <c r="O348" i="6" s="1"/>
  <c r="L404" i="6"/>
  <c r="O404" i="6" s="1"/>
  <c r="L631" i="6"/>
  <c r="K649" i="6"/>
  <c r="K674" i="6"/>
  <c r="K669" i="6"/>
  <c r="L421" i="3"/>
  <c r="O421" i="3" s="1"/>
  <c r="O264" i="6"/>
  <c r="L230" i="4"/>
  <c r="I76" i="5"/>
  <c r="L330" i="5"/>
  <c r="L328" i="5" s="1"/>
  <c r="K370" i="5"/>
  <c r="K381" i="5"/>
  <c r="L43" i="6"/>
  <c r="L41" i="6" s="1"/>
  <c r="L56" i="6"/>
  <c r="L151" i="6"/>
  <c r="L149" i="6" s="1"/>
  <c r="P170" i="6"/>
  <c r="L209" i="6"/>
  <c r="O209" i="6" s="1"/>
  <c r="L263" i="6"/>
  <c r="L347" i="6"/>
  <c r="I364" i="6"/>
  <c r="O394" i="6"/>
  <c r="K537" i="6"/>
  <c r="M549" i="6"/>
  <c r="M546" i="6" s="1"/>
  <c r="P546" i="6" s="1"/>
  <c r="L546" i="6"/>
  <c r="O546" i="6" s="1"/>
  <c r="K826" i="6"/>
  <c r="K385" i="6"/>
  <c r="P394" i="6"/>
  <c r="K628" i="6"/>
  <c r="K699" i="6"/>
  <c r="K723" i="6"/>
  <c r="K828" i="6"/>
  <c r="J364" i="6"/>
  <c r="K594" i="6"/>
  <c r="K700" i="6"/>
  <c r="K355" i="6"/>
  <c r="L469" i="6"/>
  <c r="L467" i="6" s="1"/>
  <c r="O467" i="6" s="1"/>
  <c r="M472" i="6"/>
  <c r="M470" i="6" s="1"/>
  <c r="M43" i="5"/>
  <c r="M41" i="5" s="1"/>
  <c r="L183" i="5"/>
  <c r="L181" i="5" s="1"/>
  <c r="N183" i="5"/>
  <c r="N181" i="5" s="1"/>
  <c r="I190" i="5"/>
  <c r="K190" i="5" s="1"/>
  <c r="I208" i="5"/>
  <c r="K208" i="5" s="1"/>
  <c r="L217" i="5"/>
  <c r="O217" i="5" s="1"/>
  <c r="N351" i="5"/>
  <c r="O351" i="5" s="1"/>
  <c r="L404" i="5"/>
  <c r="O404" i="5" s="1"/>
  <c r="I559" i="5"/>
  <c r="P12" i="6"/>
  <c r="M9" i="6"/>
  <c r="N56" i="6"/>
  <c r="P56" i="6" s="1"/>
  <c r="N23" i="6"/>
  <c r="N55" i="6"/>
  <c r="O120" i="6"/>
  <c r="O186" i="6"/>
  <c r="L183" i="6"/>
  <c r="L181" i="6" s="1"/>
  <c r="P262" i="6"/>
  <c r="O320" i="6"/>
  <c r="L317" i="6"/>
  <c r="O317" i="6" s="1"/>
  <c r="L546" i="4"/>
  <c r="O546" i="4" s="1"/>
  <c r="K828" i="4"/>
  <c r="M47" i="5"/>
  <c r="P47" i="5" s="1"/>
  <c r="M59" i="5"/>
  <c r="P59" i="5" s="1"/>
  <c r="N68" i="5"/>
  <c r="N66" i="5" s="1"/>
  <c r="O348" i="5"/>
  <c r="M549" i="5"/>
  <c r="M546" i="5" s="1"/>
  <c r="P546" i="5" s="1"/>
  <c r="N15" i="6"/>
  <c r="P32" i="6"/>
  <c r="P67" i="6"/>
  <c r="I130" i="6"/>
  <c r="K130" i="6" s="1"/>
  <c r="O152" i="6"/>
  <c r="L184" i="6"/>
  <c r="O184" i="6" s="1"/>
  <c r="L228" i="6"/>
  <c r="L238" i="6"/>
  <c r="L318" i="6"/>
  <c r="O318" i="6" s="1"/>
  <c r="K440" i="6"/>
  <c r="I434" i="6"/>
  <c r="I112" i="6"/>
  <c r="K112" i="6" s="1"/>
  <c r="K116" i="6"/>
  <c r="P348" i="5"/>
  <c r="P19" i="6"/>
  <c r="P154" i="6"/>
  <c r="M152" i="6"/>
  <c r="P152" i="6" s="1"/>
  <c r="M151" i="6"/>
  <c r="M304" i="6"/>
  <c r="P304" i="6" s="1"/>
  <c r="P306" i="6"/>
  <c r="I233" i="6"/>
  <c r="K233" i="6" s="1"/>
  <c r="I248" i="6"/>
  <c r="K255" i="6"/>
  <c r="P468" i="6"/>
  <c r="M405" i="4"/>
  <c r="P405" i="4" s="1"/>
  <c r="K701" i="4"/>
  <c r="O58" i="5"/>
  <c r="K204" i="5"/>
  <c r="L229" i="5"/>
  <c r="J433" i="5"/>
  <c r="J417" i="5" s="1"/>
  <c r="I77" i="6"/>
  <c r="K81" i="6"/>
  <c r="P282" i="2"/>
  <c r="L68" i="4"/>
  <c r="L66" i="4" s="1"/>
  <c r="O66" i="4" s="1"/>
  <c r="P189" i="4"/>
  <c r="K824" i="4"/>
  <c r="I314" i="5"/>
  <c r="K314" i="5" s="1"/>
  <c r="K437" i="5"/>
  <c r="P29" i="6"/>
  <c r="N30" i="6"/>
  <c r="N28" i="6" s="1"/>
  <c r="N31" i="6"/>
  <c r="N47" i="6"/>
  <c r="N26" i="6"/>
  <c r="N16" i="6" s="1"/>
  <c r="N43" i="6"/>
  <c r="K78" i="6"/>
  <c r="I76" i="6"/>
  <c r="N155" i="6"/>
  <c r="N151" i="6"/>
  <c r="N149" i="6" s="1"/>
  <c r="P189" i="6"/>
  <c r="M26" i="6"/>
  <c r="M24" i="6" s="1"/>
  <c r="M183" i="6"/>
  <c r="N12" i="6"/>
  <c r="L23" i="6"/>
  <c r="P71" i="6"/>
  <c r="J143" i="6"/>
  <c r="J131" i="6" s="1"/>
  <c r="I148" i="6"/>
  <c r="K148" i="6" s="1"/>
  <c r="O316" i="6"/>
  <c r="P320" i="6"/>
  <c r="M317" i="6"/>
  <c r="P317" i="6" s="1"/>
  <c r="K379" i="6"/>
  <c r="L9" i="6"/>
  <c r="M23" i="6"/>
  <c r="M21" i="6" s="1"/>
  <c r="P25" i="6"/>
  <c r="O154" i="6"/>
  <c r="M264" i="6"/>
  <c r="P264" i="6" s="1"/>
  <c r="P299" i="6"/>
  <c r="P316" i="6"/>
  <c r="P323" i="6"/>
  <c r="M321" i="6"/>
  <c r="P321" i="6" s="1"/>
  <c r="K370" i="6"/>
  <c r="M444" i="6"/>
  <c r="P444" i="6" s="1"/>
  <c r="L231" i="6"/>
  <c r="N280" i="6"/>
  <c r="N279" i="6"/>
  <c r="N277" i="6" s="1"/>
  <c r="N301" i="6"/>
  <c r="O301" i="6" s="1"/>
  <c r="O303" i="6"/>
  <c r="N300" i="6"/>
  <c r="P407" i="6"/>
  <c r="M405" i="6"/>
  <c r="P405" i="6" s="1"/>
  <c r="L26" i="6"/>
  <c r="P61" i="6"/>
  <c r="M155" i="6"/>
  <c r="P155" i="6" s="1"/>
  <c r="P303" i="6"/>
  <c r="P58" i="6"/>
  <c r="K204" i="6"/>
  <c r="I197" i="6"/>
  <c r="K197" i="6" s="1"/>
  <c r="P403" i="6"/>
  <c r="P410" i="6"/>
  <c r="M408" i="6"/>
  <c r="P408" i="6" s="1"/>
  <c r="J433" i="6"/>
  <c r="J417" i="6" s="1"/>
  <c r="I433" i="6"/>
  <c r="K359" i="6"/>
  <c r="O470" i="6"/>
  <c r="P660" i="6"/>
  <c r="M657" i="6"/>
  <c r="P657" i="6" s="1"/>
  <c r="M658" i="6"/>
  <c r="P658" i="6" s="1"/>
  <c r="K559" i="6"/>
  <c r="I543" i="6"/>
  <c r="K543" i="6" s="1"/>
  <c r="M422" i="6"/>
  <c r="P422" i="6" s="1"/>
  <c r="M421" i="6"/>
  <c r="O351" i="6"/>
  <c r="L446" i="6"/>
  <c r="L525" i="6"/>
  <c r="M545" i="6"/>
  <c r="K576" i="6"/>
  <c r="I592" i="6"/>
  <c r="K592" i="6" s="1"/>
  <c r="N687" i="6"/>
  <c r="N685" i="6" s="1"/>
  <c r="N414" i="6" s="1"/>
  <c r="N739" i="6"/>
  <c r="N737" i="6" s="1"/>
  <c r="N756" i="6"/>
  <c r="N754" i="6" s="1"/>
  <c r="N772" i="6"/>
  <c r="N770" i="6" s="1"/>
  <c r="N808" i="6"/>
  <c r="P503" i="6"/>
  <c r="O549" i="6"/>
  <c r="P630" i="6"/>
  <c r="L632" i="6"/>
  <c r="O632" i="6" s="1"/>
  <c r="N658" i="6"/>
  <c r="K675" i="6"/>
  <c r="N470" i="6"/>
  <c r="N505" i="6"/>
  <c r="L547" i="6"/>
  <c r="O547" i="6" s="1"/>
  <c r="L555" i="6"/>
  <c r="O555" i="6" s="1"/>
  <c r="M634" i="6"/>
  <c r="K672" i="6"/>
  <c r="L688" i="6"/>
  <c r="O688" i="6" s="1"/>
  <c r="M690" i="6"/>
  <c r="I654" i="6"/>
  <c r="K654" i="6" s="1"/>
  <c r="I77" i="5"/>
  <c r="I65" i="5" s="1"/>
  <c r="K65" i="5" s="1"/>
  <c r="N122" i="5"/>
  <c r="L125" i="5"/>
  <c r="O125" i="5" s="1"/>
  <c r="M26" i="5"/>
  <c r="M24" i="5" s="1"/>
  <c r="N184" i="5"/>
  <c r="P184" i="5" s="1"/>
  <c r="O186" i="5"/>
  <c r="N263" i="5"/>
  <c r="N261" i="5" s="1"/>
  <c r="N279" i="5"/>
  <c r="N277" i="5" s="1"/>
  <c r="M321" i="5"/>
  <c r="P321" i="5" s="1"/>
  <c r="K365" i="5"/>
  <c r="K800" i="5"/>
  <c r="P127" i="4"/>
  <c r="I233" i="4"/>
  <c r="K233" i="4" s="1"/>
  <c r="P58" i="5"/>
  <c r="M125" i="5"/>
  <c r="P125" i="5" s="1"/>
  <c r="M152" i="5"/>
  <c r="P152" i="5" s="1"/>
  <c r="L168" i="5"/>
  <c r="O168" i="5" s="1"/>
  <c r="P186" i="5"/>
  <c r="L230" i="5"/>
  <c r="O323" i="5"/>
  <c r="J722" i="5"/>
  <c r="L267" i="4"/>
  <c r="O267" i="4" s="1"/>
  <c r="K99" i="5"/>
  <c r="P137" i="5"/>
  <c r="J143" i="5"/>
  <c r="J131" i="5" s="1"/>
  <c r="O170" i="5"/>
  <c r="K362" i="5"/>
  <c r="L657" i="5"/>
  <c r="O657" i="5" s="1"/>
  <c r="K822" i="5"/>
  <c r="K828" i="5"/>
  <c r="K378" i="3"/>
  <c r="K381" i="3"/>
  <c r="O74" i="4"/>
  <c r="I276" i="4"/>
  <c r="K276" i="4" s="1"/>
  <c r="L300" i="4"/>
  <c r="L298" i="4" s="1"/>
  <c r="M304" i="4"/>
  <c r="P304" i="4" s="1"/>
  <c r="K144" i="5"/>
  <c r="K370" i="3"/>
  <c r="L69" i="4"/>
  <c r="O69" i="4" s="1"/>
  <c r="L90" i="5"/>
  <c r="L88" i="5" s="1"/>
  <c r="P266" i="5"/>
  <c r="M279" i="5"/>
  <c r="M317" i="5"/>
  <c r="M315" i="5" s="1"/>
  <c r="K372" i="5"/>
  <c r="K174" i="5"/>
  <c r="I164" i="5"/>
  <c r="K164" i="5" s="1"/>
  <c r="K672" i="5"/>
  <c r="K675" i="5"/>
  <c r="K669" i="5"/>
  <c r="O301" i="5"/>
  <c r="O397" i="5"/>
  <c r="L395" i="5"/>
  <c r="O395" i="5" s="1"/>
  <c r="L422" i="5"/>
  <c r="M424" i="5"/>
  <c r="P424" i="5" s="1"/>
  <c r="P44" i="5"/>
  <c r="M138" i="5"/>
  <c r="P138" i="5" s="1"/>
  <c r="P269" i="5"/>
  <c r="M267" i="5"/>
  <c r="P267" i="5" s="1"/>
  <c r="M183" i="3"/>
  <c r="M181" i="3" s="1"/>
  <c r="I314" i="3"/>
  <c r="K314" i="3" s="1"/>
  <c r="L446" i="3"/>
  <c r="L444" i="3" s="1"/>
  <c r="O444" i="3" s="1"/>
  <c r="K729" i="3"/>
  <c r="K244" i="4"/>
  <c r="K255" i="4"/>
  <c r="K325" i="4"/>
  <c r="L330" i="4"/>
  <c r="L328" i="4" s="1"/>
  <c r="N347" i="4"/>
  <c r="N345" i="4" s="1"/>
  <c r="K355" i="4"/>
  <c r="M424" i="4"/>
  <c r="P424" i="4" s="1"/>
  <c r="L55" i="5"/>
  <c r="M56" i="5"/>
  <c r="P56" i="5" s="1"/>
  <c r="K80" i="5"/>
  <c r="M90" i="5"/>
  <c r="M88" i="5" s="1"/>
  <c r="K98" i="5"/>
  <c r="O140" i="5"/>
  <c r="L155" i="5"/>
  <c r="O155" i="5" s="1"/>
  <c r="L171" i="5"/>
  <c r="O171" i="5" s="1"/>
  <c r="K176" i="5"/>
  <c r="L187" i="5"/>
  <c r="O187" i="5" s="1"/>
  <c r="L209" i="5"/>
  <c r="O209" i="5" s="1"/>
  <c r="K224" i="5"/>
  <c r="K255" i="5"/>
  <c r="I297" i="5"/>
  <c r="K297" i="5" s="1"/>
  <c r="L318" i="5"/>
  <c r="O318" i="5" s="1"/>
  <c r="L317" i="5"/>
  <c r="O320" i="5"/>
  <c r="L469" i="5"/>
  <c r="L467" i="5" s="1"/>
  <c r="L470" i="5"/>
  <c r="M472" i="5"/>
  <c r="M470" i="5" s="1"/>
  <c r="M183" i="5"/>
  <c r="M634" i="5"/>
  <c r="M631" i="5" s="1"/>
  <c r="M629" i="5" s="1"/>
  <c r="P629" i="5" s="1"/>
  <c r="O170" i="4"/>
  <c r="L391" i="4"/>
  <c r="K725" i="4"/>
  <c r="M55" i="5"/>
  <c r="M69" i="5"/>
  <c r="P69" i="5" s="1"/>
  <c r="L91" i="5"/>
  <c r="P140" i="5"/>
  <c r="K146" i="5"/>
  <c r="P189" i="5"/>
  <c r="L249" i="5"/>
  <c r="O249" i="5" s="1"/>
  <c r="M264" i="5"/>
  <c r="P264" i="5" s="1"/>
  <c r="N317" i="5"/>
  <c r="P320" i="5"/>
  <c r="M318" i="5"/>
  <c r="P318" i="5" s="1"/>
  <c r="M392" i="5"/>
  <c r="P392" i="5" s="1"/>
  <c r="O407" i="5"/>
  <c r="L546" i="5"/>
  <c r="L544" i="5" s="1"/>
  <c r="O544" i="5" s="1"/>
  <c r="O557" i="5"/>
  <c r="L688" i="5"/>
  <c r="O688" i="5" s="1"/>
  <c r="O690" i="5"/>
  <c r="J721" i="5"/>
  <c r="K823" i="5"/>
  <c r="L231" i="4"/>
  <c r="N151" i="4"/>
  <c r="N149" i="4" s="1"/>
  <c r="J721" i="4"/>
  <c r="K721" i="4" s="1"/>
  <c r="K338" i="5"/>
  <c r="K651" i="5"/>
  <c r="I628" i="5"/>
  <c r="K628" i="5" s="1"/>
  <c r="L134" i="4"/>
  <c r="L132" i="4" s="1"/>
  <c r="O140" i="4"/>
  <c r="K822" i="4"/>
  <c r="N55" i="5"/>
  <c r="N53" i="5" s="1"/>
  <c r="O74" i="5"/>
  <c r="M121" i="5"/>
  <c r="P121" i="5" s="1"/>
  <c r="M134" i="5"/>
  <c r="P134" i="5" s="1"/>
  <c r="N151" i="5"/>
  <c r="N149" i="5" s="1"/>
  <c r="M167" i="5"/>
  <c r="P167" i="5" s="1"/>
  <c r="P173" i="5"/>
  <c r="L238" i="5"/>
  <c r="O303" i="5"/>
  <c r="P306" i="5"/>
  <c r="M304" i="5"/>
  <c r="P304" i="5" s="1"/>
  <c r="J327" i="5"/>
  <c r="K327" i="5" s="1"/>
  <c r="K673" i="5"/>
  <c r="L405" i="5"/>
  <c r="O405" i="5" s="1"/>
  <c r="P280" i="5"/>
  <c r="P407" i="5"/>
  <c r="M404" i="5"/>
  <c r="P404" i="5" s="1"/>
  <c r="I112" i="3"/>
  <c r="K112" i="3" s="1"/>
  <c r="I442" i="4"/>
  <c r="K442" i="4" s="1"/>
  <c r="L33" i="5"/>
  <c r="L31" i="5" s="1"/>
  <c r="O61" i="5"/>
  <c r="M23" i="5"/>
  <c r="M21" i="5" s="1"/>
  <c r="K216" i="5"/>
  <c r="L228" i="5"/>
  <c r="P282" i="5"/>
  <c r="N300" i="5"/>
  <c r="P303" i="5"/>
  <c r="M301" i="5"/>
  <c r="P301" i="5" s="1"/>
  <c r="P336" i="5"/>
  <c r="I654" i="5"/>
  <c r="K654" i="5" s="1"/>
  <c r="K821" i="5"/>
  <c r="K824" i="5"/>
  <c r="K827" i="5"/>
  <c r="L198" i="5"/>
  <c r="O198" i="5" s="1"/>
  <c r="I233" i="5"/>
  <c r="K233" i="5" s="1"/>
  <c r="O331" i="5"/>
  <c r="J364" i="5"/>
  <c r="K244" i="5"/>
  <c r="L231" i="5"/>
  <c r="K359" i="5"/>
  <c r="K385" i="5"/>
  <c r="N391" i="5"/>
  <c r="N389" i="5" s="1"/>
  <c r="P29" i="5"/>
  <c r="N419" i="5"/>
  <c r="M68" i="5"/>
  <c r="P68" i="5" s="1"/>
  <c r="M72" i="5"/>
  <c r="P72" i="5" s="1"/>
  <c r="P74" i="5"/>
  <c r="K438" i="5"/>
  <c r="I434" i="5"/>
  <c r="L209" i="4"/>
  <c r="O209" i="4" s="1"/>
  <c r="L44" i="5"/>
  <c r="O44" i="5" s="1"/>
  <c r="L23" i="5"/>
  <c r="O46" i="5"/>
  <c r="P67" i="5"/>
  <c r="M155" i="5"/>
  <c r="P155" i="5" s="1"/>
  <c r="N168" i="5"/>
  <c r="N167" i="5"/>
  <c r="N165" i="5" s="1"/>
  <c r="K237" i="5"/>
  <c r="I226" i="5"/>
  <c r="K226" i="5" s="1"/>
  <c r="O266" i="5"/>
  <c r="L263" i="5"/>
  <c r="K823" i="2"/>
  <c r="K826" i="2"/>
  <c r="L135" i="3"/>
  <c r="O135" i="3" s="1"/>
  <c r="M321" i="3"/>
  <c r="P321" i="3" s="1"/>
  <c r="O44" i="4"/>
  <c r="L228" i="4"/>
  <c r="L264" i="4"/>
  <c r="L263" i="4"/>
  <c r="L261" i="4" s="1"/>
  <c r="L421" i="4"/>
  <c r="L419" i="4" s="1"/>
  <c r="O431" i="4"/>
  <c r="M15" i="5"/>
  <c r="O19" i="5"/>
  <c r="P22" i="5"/>
  <c r="M19" i="5"/>
  <c r="M12" i="5"/>
  <c r="O25" i="5"/>
  <c r="L15" i="5"/>
  <c r="N43" i="5"/>
  <c r="P46" i="5"/>
  <c r="L26" i="5"/>
  <c r="L47" i="5"/>
  <c r="O47" i="5" s="1"/>
  <c r="O49" i="5"/>
  <c r="O89" i="5"/>
  <c r="N91" i="5"/>
  <c r="O93" i="5"/>
  <c r="N90" i="5"/>
  <c r="O120" i="5"/>
  <c r="L121" i="5"/>
  <c r="O121" i="5" s="1"/>
  <c r="O124" i="5"/>
  <c r="P133" i="5"/>
  <c r="K145" i="5"/>
  <c r="I143" i="5"/>
  <c r="O154" i="5"/>
  <c r="L151" i="5"/>
  <c r="O151" i="5" s="1"/>
  <c r="K159" i="5"/>
  <c r="I148" i="5"/>
  <c r="K148" i="5" s="1"/>
  <c r="O269" i="5"/>
  <c r="L267" i="5"/>
  <c r="O267" i="5" s="1"/>
  <c r="J288" i="5"/>
  <c r="J275" i="5" s="1"/>
  <c r="I275" i="5"/>
  <c r="L300" i="5"/>
  <c r="L304" i="5"/>
  <c r="O304" i="5" s="1"/>
  <c r="N334" i="5"/>
  <c r="O334" i="5" s="1"/>
  <c r="P403" i="5"/>
  <c r="M391" i="5"/>
  <c r="P391" i="5" s="1"/>
  <c r="P397" i="5"/>
  <c r="M395" i="5"/>
  <c r="P395" i="5" s="1"/>
  <c r="I276" i="2"/>
  <c r="K276" i="2" s="1"/>
  <c r="O397" i="2"/>
  <c r="L94" i="3"/>
  <c r="O94" i="3" s="1"/>
  <c r="N167" i="4"/>
  <c r="N165" i="4" s="1"/>
  <c r="O12" i="5"/>
  <c r="L9" i="5"/>
  <c r="O32" i="5"/>
  <c r="L29" i="5"/>
  <c r="L69" i="5"/>
  <c r="O69" i="5" s="1"/>
  <c r="O71" i="5"/>
  <c r="L264" i="5"/>
  <c r="O264" i="5" s="1"/>
  <c r="L280" i="5"/>
  <c r="O280" i="5" s="1"/>
  <c r="O282" i="5"/>
  <c r="L279" i="5"/>
  <c r="L277" i="5" s="1"/>
  <c r="O394" i="5"/>
  <c r="L391" i="5"/>
  <c r="L392" i="5"/>
  <c r="O392" i="5" s="1"/>
  <c r="N422" i="5"/>
  <c r="M34" i="5"/>
  <c r="P34" i="5" s="1"/>
  <c r="P35" i="5"/>
  <c r="M23" i="4"/>
  <c r="M21" i="4" s="1"/>
  <c r="L183" i="4"/>
  <c r="L181" i="4" s="1"/>
  <c r="I197" i="4"/>
  <c r="K197" i="4" s="1"/>
  <c r="M391" i="4"/>
  <c r="P391" i="4" s="1"/>
  <c r="K576" i="4"/>
  <c r="I559" i="4"/>
  <c r="K559" i="4" s="1"/>
  <c r="P42" i="5"/>
  <c r="N47" i="5"/>
  <c r="N26" i="5"/>
  <c r="M94" i="5"/>
  <c r="P94" i="5" s="1"/>
  <c r="P96" i="5"/>
  <c r="K115" i="5"/>
  <c r="I112" i="5"/>
  <c r="K112" i="5" s="1"/>
  <c r="K225" i="5"/>
  <c r="P285" i="5"/>
  <c r="M283" i="5"/>
  <c r="P283" i="5" s="1"/>
  <c r="M331" i="5"/>
  <c r="P331" i="5" s="1"/>
  <c r="P333" i="5"/>
  <c r="M330" i="5"/>
  <c r="M328" i="5" s="1"/>
  <c r="K271" i="5"/>
  <c r="I260" i="5"/>
  <c r="K260" i="5" s="1"/>
  <c r="M187" i="3"/>
  <c r="P187" i="3" s="1"/>
  <c r="L230" i="3"/>
  <c r="K708" i="3"/>
  <c r="N43" i="4"/>
  <c r="N41" i="4" s="1"/>
  <c r="I130" i="4"/>
  <c r="K130" i="4" s="1"/>
  <c r="N391" i="4"/>
  <c r="N389" i="4" s="1"/>
  <c r="O660" i="4"/>
  <c r="N23" i="5"/>
  <c r="O56" i="5"/>
  <c r="N134" i="5"/>
  <c r="N132" i="5" s="1"/>
  <c r="N135" i="5"/>
  <c r="O166" i="5"/>
  <c r="N330" i="5"/>
  <c r="N328" i="5" s="1"/>
  <c r="P420" i="5"/>
  <c r="L421" i="5"/>
  <c r="O431" i="5"/>
  <c r="P756" i="5"/>
  <c r="M754" i="5"/>
  <c r="P754" i="5" s="1"/>
  <c r="L789" i="5"/>
  <c r="O789" i="5" s="1"/>
  <c r="O791" i="5"/>
  <c r="L788" i="5"/>
  <c r="O807" i="5"/>
  <c r="L805" i="5"/>
  <c r="O805" i="5" s="1"/>
  <c r="K340" i="4"/>
  <c r="K359" i="4"/>
  <c r="L392" i="4"/>
  <c r="O392" i="4" s="1"/>
  <c r="L395" i="4"/>
  <c r="O395" i="4" s="1"/>
  <c r="L422" i="4"/>
  <c r="O422" i="4" s="1"/>
  <c r="I628" i="4"/>
  <c r="K628" i="4" s="1"/>
  <c r="K726" i="4"/>
  <c r="N12" i="5"/>
  <c r="L36" i="5"/>
  <c r="P93" i="5"/>
  <c r="M151" i="5"/>
  <c r="P170" i="5"/>
  <c r="P329" i="5"/>
  <c r="O350" i="5"/>
  <c r="L347" i="5"/>
  <c r="P353" i="5"/>
  <c r="K378" i="5"/>
  <c r="M526" i="5"/>
  <c r="P526" i="5" s="1"/>
  <c r="P528" i="5"/>
  <c r="M525" i="5"/>
  <c r="O755" i="5"/>
  <c r="L754" i="5"/>
  <c r="O754" i="5" s="1"/>
  <c r="K360" i="4"/>
  <c r="J364" i="4"/>
  <c r="K381" i="4"/>
  <c r="L134" i="5"/>
  <c r="P350" i="5"/>
  <c r="M347" i="5"/>
  <c r="K442" i="5"/>
  <c r="L533" i="5"/>
  <c r="O533" i="5" s="1"/>
  <c r="L525" i="5"/>
  <c r="O525" i="5" s="1"/>
  <c r="O535" i="5"/>
  <c r="N544" i="5"/>
  <c r="I592" i="5"/>
  <c r="K592" i="5" s="1"/>
  <c r="K593" i="5"/>
  <c r="L217" i="4"/>
  <c r="O217" i="4" s="1"/>
  <c r="P303" i="4"/>
  <c r="I364" i="4"/>
  <c r="K370" i="4"/>
  <c r="K728" i="4"/>
  <c r="O278" i="5"/>
  <c r="L283" i="5"/>
  <c r="O283" i="5" s="1"/>
  <c r="O285" i="5"/>
  <c r="N404" i="5"/>
  <c r="N402" i="5" s="1"/>
  <c r="O524" i="5"/>
  <c r="O333" i="5"/>
  <c r="K369" i="5"/>
  <c r="O424" i="5"/>
  <c r="N446" i="5"/>
  <c r="N444" i="5" s="1"/>
  <c r="K465" i="5"/>
  <c r="N472" i="5"/>
  <c r="L639" i="5"/>
  <c r="O639" i="5" s="1"/>
  <c r="L631" i="5"/>
  <c r="O631" i="5" s="1"/>
  <c r="O641" i="5"/>
  <c r="O687" i="5"/>
  <c r="L685" i="5"/>
  <c r="O685" i="5" s="1"/>
  <c r="P772" i="5"/>
  <c r="M770" i="5"/>
  <c r="P770" i="5" s="1"/>
  <c r="O634" i="5"/>
  <c r="N631" i="5"/>
  <c r="N629" i="5" s="1"/>
  <c r="O771" i="5"/>
  <c r="L770" i="5"/>
  <c r="O770" i="5" s="1"/>
  <c r="N807" i="5"/>
  <c r="N808" i="5"/>
  <c r="O336" i="5"/>
  <c r="O353" i="5"/>
  <c r="K360" i="5"/>
  <c r="I433" i="5"/>
  <c r="L447" i="5"/>
  <c r="O447" i="5" s="1"/>
  <c r="M449" i="5"/>
  <c r="O468" i="5"/>
  <c r="J537" i="5"/>
  <c r="J522" i="5" s="1"/>
  <c r="K522" i="5" s="1"/>
  <c r="K538" i="5"/>
  <c r="O630" i="5"/>
  <c r="N632" i="5"/>
  <c r="O632" i="5" s="1"/>
  <c r="P739" i="5"/>
  <c r="M737" i="5"/>
  <c r="P737" i="5" s="1"/>
  <c r="L477" i="5"/>
  <c r="O477" i="5" s="1"/>
  <c r="O479" i="5"/>
  <c r="O545" i="5"/>
  <c r="O547" i="5"/>
  <c r="O549" i="5"/>
  <c r="N546" i="5"/>
  <c r="K647" i="5"/>
  <c r="O738" i="5"/>
  <c r="L737" i="5"/>
  <c r="O737" i="5" s="1"/>
  <c r="N805" i="5"/>
  <c r="O656" i="5"/>
  <c r="K674" i="5"/>
  <c r="L658" i="5"/>
  <c r="O658" i="5" s="1"/>
  <c r="L151" i="2"/>
  <c r="L149" i="2" s="1"/>
  <c r="N152" i="4"/>
  <c r="P152" i="4" s="1"/>
  <c r="P154" i="4"/>
  <c r="I190" i="4"/>
  <c r="K190" i="4" s="1"/>
  <c r="K248" i="4"/>
  <c r="N348" i="4"/>
  <c r="O348" i="4" s="1"/>
  <c r="M408" i="4"/>
  <c r="P408" i="4" s="1"/>
  <c r="K462" i="4"/>
  <c r="M151" i="2"/>
  <c r="M149" i="2" s="1"/>
  <c r="L36" i="3"/>
  <c r="O36" i="3" s="1"/>
  <c r="L55" i="4"/>
  <c r="L53" i="4" s="1"/>
  <c r="P71" i="4"/>
  <c r="I87" i="4"/>
  <c r="K87" i="4" s="1"/>
  <c r="M121" i="4"/>
  <c r="M119" i="4" s="1"/>
  <c r="P119" i="4" s="1"/>
  <c r="M301" i="4"/>
  <c r="P301" i="4" s="1"/>
  <c r="O303" i="4"/>
  <c r="O333" i="4"/>
  <c r="O410" i="4"/>
  <c r="J433" i="4"/>
  <c r="J417" i="4" s="1"/>
  <c r="L454" i="4"/>
  <c r="O454" i="4" s="1"/>
  <c r="K826" i="4"/>
  <c r="N183" i="3"/>
  <c r="N181" i="3" s="1"/>
  <c r="M301" i="3"/>
  <c r="P301" i="3" s="1"/>
  <c r="L304" i="3"/>
  <c r="O304" i="3" s="1"/>
  <c r="M122" i="4"/>
  <c r="P122" i="4" s="1"/>
  <c r="L167" i="4"/>
  <c r="L165" i="4" s="1"/>
  <c r="M279" i="4"/>
  <c r="M277" i="4" s="1"/>
  <c r="L304" i="4"/>
  <c r="O304" i="4" s="1"/>
  <c r="L317" i="4"/>
  <c r="O317" i="4" s="1"/>
  <c r="O336" i="4"/>
  <c r="L446" i="4"/>
  <c r="L444" i="4" s="1"/>
  <c r="O444" i="4" s="1"/>
  <c r="M152" i="2"/>
  <c r="K215" i="3"/>
  <c r="O46" i="4"/>
  <c r="O154" i="4"/>
  <c r="L171" i="4"/>
  <c r="O171" i="4" s="1"/>
  <c r="P285" i="4"/>
  <c r="O331" i="4"/>
  <c r="N330" i="4"/>
  <c r="N328" i="4" s="1"/>
  <c r="O350" i="4"/>
  <c r="O353" i="4"/>
  <c r="M404" i="4"/>
  <c r="J537" i="4"/>
  <c r="J522" i="4" s="1"/>
  <c r="L59" i="3"/>
  <c r="O59" i="3" s="1"/>
  <c r="P46" i="4"/>
  <c r="P61" i="4"/>
  <c r="P266" i="4"/>
  <c r="O334" i="4"/>
  <c r="P350" i="4"/>
  <c r="K385" i="4"/>
  <c r="N404" i="4"/>
  <c r="N402" i="4" s="1"/>
  <c r="K435" i="4"/>
  <c r="K538" i="4"/>
  <c r="O557" i="4"/>
  <c r="K594" i="4"/>
  <c r="K825" i="4"/>
  <c r="L533" i="4"/>
  <c r="O533" i="4" s="1"/>
  <c r="L525" i="4"/>
  <c r="L523" i="4" s="1"/>
  <c r="O523" i="4" s="1"/>
  <c r="O535" i="4"/>
  <c r="K824" i="2"/>
  <c r="M90" i="3"/>
  <c r="M88" i="3" s="1"/>
  <c r="M135" i="3"/>
  <c r="P135" i="3" s="1"/>
  <c r="M171" i="3"/>
  <c r="P171" i="3" s="1"/>
  <c r="L280" i="3"/>
  <c r="O280" i="3" s="1"/>
  <c r="M304" i="3"/>
  <c r="P304" i="3" s="1"/>
  <c r="J721" i="3"/>
  <c r="K721" i="3" s="1"/>
  <c r="M26" i="4"/>
  <c r="M16" i="4" s="1"/>
  <c r="L33" i="4"/>
  <c r="L31" i="4" s="1"/>
  <c r="O31" i="4" s="1"/>
  <c r="M43" i="4"/>
  <c r="L47" i="4"/>
  <c r="O47" i="4" s="1"/>
  <c r="O96" i="4"/>
  <c r="L90" i="4"/>
  <c r="L94" i="4"/>
  <c r="O94" i="4" s="1"/>
  <c r="P157" i="4"/>
  <c r="M155" i="4"/>
  <c r="P155" i="4" s="1"/>
  <c r="I174" i="4"/>
  <c r="K176" i="4"/>
  <c r="N264" i="4"/>
  <c r="P264" i="4" s="1"/>
  <c r="N263" i="4"/>
  <c r="M68" i="4"/>
  <c r="N23" i="4"/>
  <c r="N13" i="4" s="1"/>
  <c r="N68" i="4"/>
  <c r="N66" i="4" s="1"/>
  <c r="M152" i="3"/>
  <c r="M155" i="3"/>
  <c r="P155" i="3" s="1"/>
  <c r="L391" i="3"/>
  <c r="O391" i="3" s="1"/>
  <c r="M47" i="4"/>
  <c r="P47" i="4" s="1"/>
  <c r="P74" i="4"/>
  <c r="P269" i="4"/>
  <c r="K309" i="4"/>
  <c r="I297" i="4"/>
  <c r="K297" i="4" s="1"/>
  <c r="L68" i="3"/>
  <c r="O68" i="3" s="1"/>
  <c r="N187" i="3"/>
  <c r="L321" i="3"/>
  <c r="O321" i="3" s="1"/>
  <c r="M330" i="3"/>
  <c r="M328" i="3" s="1"/>
  <c r="I654" i="3"/>
  <c r="K654" i="3" s="1"/>
  <c r="L36" i="4"/>
  <c r="O36" i="4" s="1"/>
  <c r="I77" i="4"/>
  <c r="I65" i="4" s="1"/>
  <c r="K65" i="4" s="1"/>
  <c r="N122" i="4"/>
  <c r="N121" i="4"/>
  <c r="N119" i="4" s="1"/>
  <c r="I148" i="4"/>
  <c r="K148" i="4" s="1"/>
  <c r="K159" i="4"/>
  <c r="M171" i="4"/>
  <c r="P171" i="4" s="1"/>
  <c r="M167" i="4"/>
  <c r="M165" i="4" s="1"/>
  <c r="N184" i="4"/>
  <c r="O184" i="4" s="1"/>
  <c r="O186" i="4"/>
  <c r="O285" i="4"/>
  <c r="L279" i="4"/>
  <c r="L277" i="4" s="1"/>
  <c r="L405" i="4"/>
  <c r="O405" i="4" s="1"/>
  <c r="O407" i="4"/>
  <c r="L404" i="4"/>
  <c r="I417" i="4"/>
  <c r="P282" i="4"/>
  <c r="N280" i="4"/>
  <c r="P280" i="4" s="1"/>
  <c r="N279" i="4"/>
  <c r="N277" i="4" s="1"/>
  <c r="N391" i="2"/>
  <c r="N389" i="2" s="1"/>
  <c r="N134" i="3"/>
  <c r="N132" i="3" s="1"/>
  <c r="K338" i="3"/>
  <c r="O690" i="3"/>
  <c r="O59" i="4"/>
  <c r="O71" i="4"/>
  <c r="O138" i="4"/>
  <c r="O189" i="4"/>
  <c r="I216" i="4"/>
  <c r="K216" i="4" s="1"/>
  <c r="K224" i="4"/>
  <c r="O91" i="4"/>
  <c r="P138" i="4"/>
  <c r="I208" i="4"/>
  <c r="K208" i="4" s="1"/>
  <c r="M263" i="4"/>
  <c r="O266" i="4"/>
  <c r="O282" i="4"/>
  <c r="M300" i="4"/>
  <c r="O320" i="4"/>
  <c r="O323" i="4"/>
  <c r="L347" i="4"/>
  <c r="K374" i="4"/>
  <c r="O137" i="4"/>
  <c r="P168" i="4"/>
  <c r="N300" i="4"/>
  <c r="N298" i="4" s="1"/>
  <c r="M347" i="4"/>
  <c r="K369" i="4"/>
  <c r="I522" i="4"/>
  <c r="K522" i="4" s="1"/>
  <c r="M549" i="4"/>
  <c r="P549" i="4" s="1"/>
  <c r="L657" i="4"/>
  <c r="O657" i="4" s="1"/>
  <c r="K720" i="4"/>
  <c r="K827" i="4"/>
  <c r="J327" i="4"/>
  <c r="K327" i="4" s="1"/>
  <c r="I76" i="4"/>
  <c r="I64" i="4" s="1"/>
  <c r="K64" i="4" s="1"/>
  <c r="J143" i="4"/>
  <c r="J131" i="4" s="1"/>
  <c r="M151" i="4"/>
  <c r="M149" i="4" s="1"/>
  <c r="L168" i="4"/>
  <c r="O168" i="4" s="1"/>
  <c r="M183" i="4"/>
  <c r="M181" i="4" s="1"/>
  <c r="L229" i="4"/>
  <c r="P353" i="4"/>
  <c r="K362" i="4"/>
  <c r="K365" i="4"/>
  <c r="O449" i="4"/>
  <c r="L477" i="4"/>
  <c r="O477" i="4" s="1"/>
  <c r="L547" i="4"/>
  <c r="K593" i="4"/>
  <c r="M660" i="4"/>
  <c r="M657" i="4" s="1"/>
  <c r="P657" i="4" s="1"/>
  <c r="J722" i="4"/>
  <c r="K722" i="4" s="1"/>
  <c r="O93" i="4"/>
  <c r="L121" i="4"/>
  <c r="O121" i="4" s="1"/>
  <c r="K144" i="4"/>
  <c r="P170" i="4"/>
  <c r="L198" i="4"/>
  <c r="O198" i="4" s="1"/>
  <c r="L351" i="4"/>
  <c r="O351" i="4" s="1"/>
  <c r="K378" i="4"/>
  <c r="K821" i="4"/>
  <c r="L391" i="2"/>
  <c r="O391" i="2" s="1"/>
  <c r="M121" i="3"/>
  <c r="P121" i="3" s="1"/>
  <c r="N135" i="3"/>
  <c r="M138" i="3"/>
  <c r="P138" i="3" s="1"/>
  <c r="J143" i="3"/>
  <c r="J131" i="3" s="1"/>
  <c r="P170" i="3"/>
  <c r="O186" i="3"/>
  <c r="I216" i="3"/>
  <c r="K216" i="3" s="1"/>
  <c r="L279" i="3"/>
  <c r="O279" i="3" s="1"/>
  <c r="N330" i="3"/>
  <c r="N328" i="3" s="1"/>
  <c r="K435" i="3"/>
  <c r="O634" i="3"/>
  <c r="K823" i="3"/>
  <c r="K826" i="3"/>
  <c r="M317" i="3"/>
  <c r="P317" i="3" s="1"/>
  <c r="L405" i="3"/>
  <c r="O405" i="3" s="1"/>
  <c r="I443" i="3"/>
  <c r="K443" i="3" s="1"/>
  <c r="L155" i="2"/>
  <c r="O155" i="2" s="1"/>
  <c r="I442" i="2"/>
  <c r="K442" i="2" s="1"/>
  <c r="P91" i="3"/>
  <c r="L429" i="3"/>
  <c r="O429" i="3" s="1"/>
  <c r="K699" i="3"/>
  <c r="N68" i="3"/>
  <c r="N66" i="3" s="1"/>
  <c r="L231" i="3"/>
  <c r="M279" i="3"/>
  <c r="P279" i="3" s="1"/>
  <c r="M300" i="3"/>
  <c r="P300" i="3" s="1"/>
  <c r="M318" i="3"/>
  <c r="P318" i="3" s="1"/>
  <c r="K340" i="3"/>
  <c r="K369" i="3"/>
  <c r="K385" i="3"/>
  <c r="N9" i="4"/>
  <c r="L26" i="4"/>
  <c r="L24" i="4" s="1"/>
  <c r="M34" i="4"/>
  <c r="P34" i="4" s="1"/>
  <c r="L43" i="4"/>
  <c r="N56" i="4"/>
  <c r="O56" i="4" s="1"/>
  <c r="P58" i="4"/>
  <c r="O61" i="4"/>
  <c r="P96" i="4"/>
  <c r="I112" i="4"/>
  <c r="K112" i="4" s="1"/>
  <c r="N134" i="4"/>
  <c r="P137" i="4"/>
  <c r="K235" i="4"/>
  <c r="J226" i="4"/>
  <c r="J180" i="4" s="1"/>
  <c r="O301" i="4"/>
  <c r="N317" i="4"/>
  <c r="N315" i="4" s="1"/>
  <c r="K338" i="4"/>
  <c r="P333" i="4"/>
  <c r="M330" i="4"/>
  <c r="N26" i="4"/>
  <c r="M55" i="4"/>
  <c r="O58" i="4"/>
  <c r="K78" i="4"/>
  <c r="K81" i="4"/>
  <c r="M91" i="4"/>
  <c r="P91" i="4" s="1"/>
  <c r="L125" i="4"/>
  <c r="O125" i="4" s="1"/>
  <c r="K145" i="4"/>
  <c r="I143" i="4"/>
  <c r="L152" i="4"/>
  <c r="N183" i="4"/>
  <c r="N181" i="4" s="1"/>
  <c r="P186" i="4"/>
  <c r="I260" i="4"/>
  <c r="K260" i="4" s="1"/>
  <c r="L283" i="4"/>
  <c r="O283" i="4" s="1"/>
  <c r="P320" i="4"/>
  <c r="M318" i="4"/>
  <c r="P318" i="4" s="1"/>
  <c r="M331" i="4"/>
  <c r="P331" i="4" s="1"/>
  <c r="L23" i="4"/>
  <c r="L21" i="4" s="1"/>
  <c r="N55" i="4"/>
  <c r="N53" i="4" s="1"/>
  <c r="M59" i="4"/>
  <c r="P59" i="4" s="1"/>
  <c r="P93" i="4"/>
  <c r="K98" i="4"/>
  <c r="N135" i="4"/>
  <c r="O135" i="4" s="1"/>
  <c r="L238" i="4"/>
  <c r="L249" i="4"/>
  <c r="O249" i="4" s="1"/>
  <c r="L9" i="4"/>
  <c r="L15" i="4"/>
  <c r="L29" i="4"/>
  <c r="P140" i="4"/>
  <c r="L151" i="4"/>
  <c r="M9" i="4"/>
  <c r="M15" i="4"/>
  <c r="M29" i="4"/>
  <c r="M56" i="4"/>
  <c r="O120" i="4"/>
  <c r="L122" i="4"/>
  <c r="O122" i="4" s="1"/>
  <c r="M134" i="4"/>
  <c r="L155" i="4"/>
  <c r="O155" i="4" s="1"/>
  <c r="I237" i="4"/>
  <c r="L280" i="4"/>
  <c r="M317" i="4"/>
  <c r="P323" i="4"/>
  <c r="M321" i="4"/>
  <c r="P321" i="4" s="1"/>
  <c r="I275" i="4"/>
  <c r="J288" i="4"/>
  <c r="J275" i="4" s="1"/>
  <c r="P334" i="4"/>
  <c r="P336" i="4"/>
  <c r="O346" i="4"/>
  <c r="N421" i="4"/>
  <c r="N419" i="4" s="1"/>
  <c r="N422" i="4"/>
  <c r="M446" i="4"/>
  <c r="M447" i="4"/>
  <c r="P447" i="4" s="1"/>
  <c r="P449" i="4"/>
  <c r="L526" i="4"/>
  <c r="O526" i="4" s="1"/>
  <c r="O528" i="4"/>
  <c r="N547" i="4"/>
  <c r="P755" i="4"/>
  <c r="M754" i="4"/>
  <c r="P754" i="4" s="1"/>
  <c r="N786" i="4"/>
  <c r="N789" i="4"/>
  <c r="O329" i="4"/>
  <c r="P545" i="4"/>
  <c r="P686" i="4"/>
  <c r="P807" i="4"/>
  <c r="M805" i="4"/>
  <c r="P805" i="4" s="1"/>
  <c r="N446" i="4"/>
  <c r="N447" i="4"/>
  <c r="L470" i="4"/>
  <c r="O470" i="4" s="1"/>
  <c r="O472" i="4"/>
  <c r="M472" i="4"/>
  <c r="L469" i="4"/>
  <c r="K723" i="4"/>
  <c r="P738" i="4"/>
  <c r="M737" i="4"/>
  <c r="P737" i="4" s="1"/>
  <c r="P771" i="4"/>
  <c r="M770" i="4"/>
  <c r="P770" i="4" s="1"/>
  <c r="P788" i="4"/>
  <c r="M786" i="4"/>
  <c r="P786" i="4" s="1"/>
  <c r="I785" i="4"/>
  <c r="K785" i="4" s="1"/>
  <c r="K800" i="4"/>
  <c r="O806" i="4"/>
  <c r="L805" i="4"/>
  <c r="O805" i="4" s="1"/>
  <c r="N444" i="4"/>
  <c r="O656" i="4"/>
  <c r="O787" i="4"/>
  <c r="L786" i="4"/>
  <c r="O786" i="4" s="1"/>
  <c r="N805" i="4"/>
  <c r="M348" i="4"/>
  <c r="M351" i="4"/>
  <c r="P351" i="4" s="1"/>
  <c r="M392" i="4"/>
  <c r="P392" i="4" s="1"/>
  <c r="M395" i="4"/>
  <c r="P395" i="4" s="1"/>
  <c r="P503" i="4"/>
  <c r="L639" i="4"/>
  <c r="O639" i="4" s="1"/>
  <c r="K675" i="4"/>
  <c r="O791" i="4"/>
  <c r="I434" i="4"/>
  <c r="L447" i="4"/>
  <c r="O447" i="4" s="1"/>
  <c r="L631" i="4"/>
  <c r="K672" i="4"/>
  <c r="L688" i="4"/>
  <c r="O688" i="4" s="1"/>
  <c r="M690" i="4"/>
  <c r="I654" i="4"/>
  <c r="K654" i="4" s="1"/>
  <c r="K669" i="4"/>
  <c r="K673" i="4"/>
  <c r="L687" i="4"/>
  <c r="J433" i="3"/>
  <c r="K433" i="3" s="1"/>
  <c r="N392" i="2"/>
  <c r="L43" i="3"/>
  <c r="L41" i="3" s="1"/>
  <c r="L69" i="3"/>
  <c r="O69" i="3" s="1"/>
  <c r="M94" i="3"/>
  <c r="P94" i="3" s="1"/>
  <c r="M122" i="3"/>
  <c r="P122" i="3" s="1"/>
  <c r="M125" i="3"/>
  <c r="P125" i="3" s="1"/>
  <c r="K144" i="3"/>
  <c r="K159" i="3"/>
  <c r="M168" i="3"/>
  <c r="P168" i="3" s="1"/>
  <c r="N404" i="3"/>
  <c r="N402" i="3" s="1"/>
  <c r="M167" i="3"/>
  <c r="M165" i="3" s="1"/>
  <c r="L55" i="3"/>
  <c r="L53" i="3" s="1"/>
  <c r="N55" i="3"/>
  <c r="N53" i="3" s="1"/>
  <c r="P71" i="3"/>
  <c r="M134" i="3"/>
  <c r="P134" i="3" s="1"/>
  <c r="L317" i="3"/>
  <c r="L315" i="3" s="1"/>
  <c r="O315" i="3" s="1"/>
  <c r="I208" i="2"/>
  <c r="K208" i="2" s="1"/>
  <c r="O303" i="2"/>
  <c r="L47" i="3"/>
  <c r="O47" i="3" s="1"/>
  <c r="O91" i="3"/>
  <c r="K145" i="3"/>
  <c r="I275" i="3"/>
  <c r="K275" i="3" s="1"/>
  <c r="N300" i="3"/>
  <c r="N298" i="3" s="1"/>
  <c r="O320" i="3"/>
  <c r="M391" i="3"/>
  <c r="P391" i="3" s="1"/>
  <c r="O184" i="2"/>
  <c r="I248" i="2"/>
  <c r="K248" i="2" s="1"/>
  <c r="L183" i="3"/>
  <c r="L181" i="3" s="1"/>
  <c r="N334" i="3"/>
  <c r="N391" i="3"/>
  <c r="N389" i="3" s="1"/>
  <c r="L395" i="3"/>
  <c r="O395" i="3" s="1"/>
  <c r="I76" i="3"/>
  <c r="K76" i="3" s="1"/>
  <c r="L283" i="3"/>
  <c r="O283" i="3" s="1"/>
  <c r="K821" i="3"/>
  <c r="K824" i="3"/>
  <c r="K827" i="3"/>
  <c r="K143" i="3"/>
  <c r="I131" i="3"/>
  <c r="K131" i="3" s="1"/>
  <c r="K208" i="3"/>
  <c r="N318" i="3"/>
  <c r="N317" i="3"/>
  <c r="N315" i="3" s="1"/>
  <c r="O410" i="3"/>
  <c r="L408" i="3"/>
  <c r="O408" i="3" s="1"/>
  <c r="I522" i="3"/>
  <c r="K522" i="3" s="1"/>
  <c r="K537" i="3"/>
  <c r="L55" i="2"/>
  <c r="L53" i="2" s="1"/>
  <c r="M267" i="2"/>
  <c r="P267" i="2" s="1"/>
  <c r="P303" i="2"/>
  <c r="L657" i="2"/>
  <c r="O657" i="2" s="1"/>
  <c r="N56" i="3"/>
  <c r="O56" i="3" s="1"/>
  <c r="M68" i="3"/>
  <c r="L72" i="3"/>
  <c r="O72" i="3" s="1"/>
  <c r="K82" i="3"/>
  <c r="N90" i="3"/>
  <c r="N88" i="3" s="1"/>
  <c r="O124" i="3"/>
  <c r="L134" i="3"/>
  <c r="O134" i="3" s="1"/>
  <c r="N167" i="3"/>
  <c r="N165" i="3" s="1"/>
  <c r="M184" i="3"/>
  <c r="P184" i="3" s="1"/>
  <c r="L238" i="3"/>
  <c r="O238" i="3" s="1"/>
  <c r="L249" i="3"/>
  <c r="O249" i="3" s="1"/>
  <c r="K271" i="3"/>
  <c r="O285" i="3"/>
  <c r="O336" i="3"/>
  <c r="L330" i="3"/>
  <c r="L404" i="3"/>
  <c r="P410" i="3"/>
  <c r="M408" i="3"/>
  <c r="P408" i="3" s="1"/>
  <c r="I442" i="3"/>
  <c r="K442" i="3" s="1"/>
  <c r="M472" i="3"/>
  <c r="M470" i="3" s="1"/>
  <c r="P170" i="2"/>
  <c r="O189" i="2"/>
  <c r="M300" i="2"/>
  <c r="M298" i="2" s="1"/>
  <c r="K369" i="2"/>
  <c r="K372" i="2"/>
  <c r="P59" i="3"/>
  <c r="P61" i="3"/>
  <c r="P186" i="3"/>
  <c r="L229" i="3"/>
  <c r="N263" i="3"/>
  <c r="N261" i="3" s="1"/>
  <c r="O266" i="3"/>
  <c r="L263" i="3"/>
  <c r="P320" i="3"/>
  <c r="O331" i="3"/>
  <c r="K374" i="3"/>
  <c r="I364" i="3"/>
  <c r="K379" i="3"/>
  <c r="M404" i="3"/>
  <c r="P404" i="3" s="1"/>
  <c r="P407" i="3"/>
  <c r="M405" i="3"/>
  <c r="P405" i="3" s="1"/>
  <c r="L469" i="3"/>
  <c r="L467" i="3" s="1"/>
  <c r="O467" i="3" s="1"/>
  <c r="K723" i="3"/>
  <c r="K360" i="2"/>
  <c r="K378" i="2"/>
  <c r="K381" i="2"/>
  <c r="K827" i="2"/>
  <c r="O157" i="3"/>
  <c r="M263" i="3"/>
  <c r="N347" i="3"/>
  <c r="N345" i="3" s="1"/>
  <c r="M347" i="3"/>
  <c r="O353" i="3"/>
  <c r="L347" i="3"/>
  <c r="L345" i="3" s="1"/>
  <c r="K359" i="3"/>
  <c r="K362" i="3"/>
  <c r="O303" i="3"/>
  <c r="L301" i="3"/>
  <c r="O301" i="3" s="1"/>
  <c r="I233" i="2"/>
  <c r="K233" i="2" s="1"/>
  <c r="I237" i="2"/>
  <c r="K237" i="2" s="1"/>
  <c r="L33" i="3"/>
  <c r="L198" i="3"/>
  <c r="O198" i="3" s="1"/>
  <c r="L209" i="3"/>
  <c r="O209" i="3" s="1"/>
  <c r="P264" i="3"/>
  <c r="P269" i="3"/>
  <c r="M267" i="3"/>
  <c r="P267" i="3" s="1"/>
  <c r="N279" i="3"/>
  <c r="N277" i="3" s="1"/>
  <c r="O348" i="3"/>
  <c r="K355" i="3"/>
  <c r="M330" i="2"/>
  <c r="M328" i="2" s="1"/>
  <c r="N404" i="2"/>
  <c r="N402" i="2" s="1"/>
  <c r="K723" i="2"/>
  <c r="I190" i="3"/>
  <c r="K190" i="3" s="1"/>
  <c r="L217" i="3"/>
  <c r="O217" i="3" s="1"/>
  <c r="P266" i="3"/>
  <c r="N280" i="3"/>
  <c r="L300" i="3"/>
  <c r="O300" i="3" s="1"/>
  <c r="L351" i="3"/>
  <c r="O351" i="3" s="1"/>
  <c r="K360" i="3"/>
  <c r="K372" i="3"/>
  <c r="O424" i="3"/>
  <c r="L422" i="3"/>
  <c r="O422" i="3" s="1"/>
  <c r="M424" i="3"/>
  <c r="M421" i="3" s="1"/>
  <c r="M419" i="3" s="1"/>
  <c r="L547" i="3"/>
  <c r="M549" i="3"/>
  <c r="M547" i="3" s="1"/>
  <c r="P547" i="3" s="1"/>
  <c r="L631" i="3"/>
  <c r="O641" i="3"/>
  <c r="K260" i="3"/>
  <c r="J327" i="3"/>
  <c r="K327" i="3" s="1"/>
  <c r="I592" i="3"/>
  <c r="K592" i="3" s="1"/>
  <c r="K700" i="3"/>
  <c r="O333" i="3"/>
  <c r="O350" i="3"/>
  <c r="K822" i="3"/>
  <c r="K825" i="3"/>
  <c r="K828" i="3"/>
  <c r="J722" i="3"/>
  <c r="K722" i="3" s="1"/>
  <c r="O29" i="3"/>
  <c r="M44" i="3"/>
  <c r="P44" i="3" s="1"/>
  <c r="M23" i="3"/>
  <c r="P46" i="3"/>
  <c r="M43" i="3"/>
  <c r="M41" i="3" s="1"/>
  <c r="L171" i="2"/>
  <c r="O171" i="2" s="1"/>
  <c r="O173" i="2"/>
  <c r="P12" i="3"/>
  <c r="M9" i="3"/>
  <c r="N30" i="3"/>
  <c r="O44" i="3"/>
  <c r="I77" i="3"/>
  <c r="K79" i="3"/>
  <c r="P49" i="2"/>
  <c r="M47" i="2"/>
  <c r="P47" i="2" s="1"/>
  <c r="N47" i="3"/>
  <c r="N26" i="3"/>
  <c r="L12" i="3"/>
  <c r="O32" i="3"/>
  <c r="P25" i="3"/>
  <c r="M19" i="3"/>
  <c r="M15" i="3"/>
  <c r="P58" i="3"/>
  <c r="M44" i="2"/>
  <c r="P44" i="2" s="1"/>
  <c r="M43" i="2"/>
  <c r="M41" i="2" s="1"/>
  <c r="L230" i="2"/>
  <c r="N19" i="3"/>
  <c r="N12" i="3"/>
  <c r="O787" i="3"/>
  <c r="L405" i="2"/>
  <c r="O405" i="2" s="1"/>
  <c r="K647" i="2"/>
  <c r="N29" i="3"/>
  <c r="P32" i="3"/>
  <c r="M29" i="3"/>
  <c r="N23" i="3"/>
  <c r="N21" i="3" s="1"/>
  <c r="M55" i="3"/>
  <c r="I87" i="3"/>
  <c r="K87" i="3" s="1"/>
  <c r="L90" i="3"/>
  <c r="K115" i="3"/>
  <c r="N121" i="3"/>
  <c r="N119" i="3" s="1"/>
  <c r="P154" i="3"/>
  <c r="N152" i="3"/>
  <c r="O170" i="3"/>
  <c r="L168" i="3"/>
  <c r="O168" i="3" s="1"/>
  <c r="N467" i="3"/>
  <c r="J537" i="3"/>
  <c r="J522" i="3" s="1"/>
  <c r="K538" i="3"/>
  <c r="P738" i="3"/>
  <c r="M737" i="3"/>
  <c r="P737" i="3" s="1"/>
  <c r="P771" i="3"/>
  <c r="M770" i="3"/>
  <c r="P770" i="3" s="1"/>
  <c r="K370" i="2"/>
  <c r="K729" i="2"/>
  <c r="L15" i="3"/>
  <c r="N43" i="3"/>
  <c r="O46" i="3"/>
  <c r="P49" i="3"/>
  <c r="N69" i="3"/>
  <c r="L151" i="3"/>
  <c r="O154" i="3"/>
  <c r="I276" i="3"/>
  <c r="K276" i="3" s="1"/>
  <c r="P807" i="3"/>
  <c r="M805" i="3"/>
  <c r="P805" i="3" s="1"/>
  <c r="I314" i="2"/>
  <c r="K314" i="2" s="1"/>
  <c r="L392" i="2"/>
  <c r="O392" i="2" s="1"/>
  <c r="L23" i="3"/>
  <c r="L21" i="3" s="1"/>
  <c r="L26" i="3"/>
  <c r="L24" i="3" s="1"/>
  <c r="O93" i="3"/>
  <c r="O140" i="3"/>
  <c r="O173" i="3"/>
  <c r="L171" i="3"/>
  <c r="O171" i="3" s="1"/>
  <c r="L228" i="3"/>
  <c r="I237" i="3"/>
  <c r="I233" i="3"/>
  <c r="K233" i="3" s="1"/>
  <c r="K244" i="3"/>
  <c r="M26" i="3"/>
  <c r="M24" i="3" s="1"/>
  <c r="O35" i="3"/>
  <c r="O58" i="3"/>
  <c r="P74" i="3"/>
  <c r="P93" i="3"/>
  <c r="K98" i="3"/>
  <c r="O127" i="3"/>
  <c r="I130" i="3"/>
  <c r="K130" i="3" s="1"/>
  <c r="K146" i="3"/>
  <c r="N151" i="3"/>
  <c r="O166" i="3"/>
  <c r="L183" i="2"/>
  <c r="L181" i="2" s="1"/>
  <c r="K338" i="2"/>
  <c r="K359" i="2"/>
  <c r="M549" i="2"/>
  <c r="M546" i="2" s="1"/>
  <c r="P546" i="2" s="1"/>
  <c r="L121" i="3"/>
  <c r="L167" i="3"/>
  <c r="K235" i="3"/>
  <c r="P630" i="3"/>
  <c r="M629" i="3"/>
  <c r="P629" i="3" s="1"/>
  <c r="I628" i="3"/>
  <c r="K628" i="3" s="1"/>
  <c r="K651" i="3"/>
  <c r="P166" i="3"/>
  <c r="I174" i="3"/>
  <c r="L184" i="3"/>
  <c r="O184" i="3" s="1"/>
  <c r="L187" i="3"/>
  <c r="O187" i="3" s="1"/>
  <c r="P262" i="3"/>
  <c r="L264" i="3"/>
  <c r="O264" i="3" s="1"/>
  <c r="L267" i="3"/>
  <c r="O267" i="3" s="1"/>
  <c r="M280" i="3"/>
  <c r="P280" i="3" s="1"/>
  <c r="M283" i="3"/>
  <c r="P283" i="3" s="1"/>
  <c r="I297" i="3"/>
  <c r="K297" i="3" s="1"/>
  <c r="P299" i="3"/>
  <c r="O329" i="3"/>
  <c r="M331" i="3"/>
  <c r="P331" i="3" s="1"/>
  <c r="P333" i="3"/>
  <c r="O346" i="3"/>
  <c r="M348" i="3"/>
  <c r="P348" i="3" s="1"/>
  <c r="P350" i="3"/>
  <c r="I434" i="3"/>
  <c r="K438" i="3"/>
  <c r="O545" i="3"/>
  <c r="M334" i="3"/>
  <c r="P334" i="3" s="1"/>
  <c r="P336" i="3"/>
  <c r="M351" i="3"/>
  <c r="P351" i="3" s="1"/>
  <c r="P353" i="3"/>
  <c r="M392" i="3"/>
  <c r="P392" i="3" s="1"/>
  <c r="P394" i="3"/>
  <c r="L533" i="3"/>
  <c r="O533" i="3" s="1"/>
  <c r="O535" i="3"/>
  <c r="L525" i="3"/>
  <c r="O525" i="3" s="1"/>
  <c r="L555" i="3"/>
  <c r="O555" i="3" s="1"/>
  <c r="L546" i="3"/>
  <c r="O557" i="3"/>
  <c r="I559" i="3"/>
  <c r="K576" i="3"/>
  <c r="I785" i="3"/>
  <c r="K785" i="3" s="1"/>
  <c r="K800" i="3"/>
  <c r="O806" i="3"/>
  <c r="L805" i="3"/>
  <c r="O805" i="3" s="1"/>
  <c r="J288" i="3"/>
  <c r="J275" i="3" s="1"/>
  <c r="M395" i="3"/>
  <c r="P395" i="3" s="1"/>
  <c r="P397" i="3"/>
  <c r="O420" i="3"/>
  <c r="O446" i="3"/>
  <c r="O472" i="3"/>
  <c r="N469" i="3"/>
  <c r="N470" i="3"/>
  <c r="O470" i="3" s="1"/>
  <c r="O549" i="3"/>
  <c r="N546" i="3"/>
  <c r="N544" i="3" s="1"/>
  <c r="L658" i="3"/>
  <c r="O658" i="3" s="1"/>
  <c r="O660" i="3"/>
  <c r="M660" i="3"/>
  <c r="P755" i="3"/>
  <c r="M754" i="3"/>
  <c r="P754" i="3" s="1"/>
  <c r="I197" i="3"/>
  <c r="K197" i="3" s="1"/>
  <c r="I248" i="3"/>
  <c r="K248" i="3" s="1"/>
  <c r="O390" i="3"/>
  <c r="L447" i="3"/>
  <c r="O447" i="3" s="1"/>
  <c r="O449" i="3"/>
  <c r="N547" i="3"/>
  <c r="P555" i="3"/>
  <c r="M545" i="3"/>
  <c r="L657" i="3"/>
  <c r="P788" i="3"/>
  <c r="M786" i="3"/>
  <c r="P786" i="3" s="1"/>
  <c r="N805" i="3"/>
  <c r="N502" i="3"/>
  <c r="P686" i="3"/>
  <c r="L477" i="3"/>
  <c r="O477" i="3" s="1"/>
  <c r="K675" i="3"/>
  <c r="O791" i="3"/>
  <c r="J365" i="3"/>
  <c r="O394" i="3"/>
  <c r="K672" i="3"/>
  <c r="L688" i="3"/>
  <c r="O688" i="3" s="1"/>
  <c r="M690" i="3"/>
  <c r="N505" i="3"/>
  <c r="M523" i="3"/>
  <c r="P523" i="3" s="1"/>
  <c r="K669" i="3"/>
  <c r="K673" i="3"/>
  <c r="N151" i="2"/>
  <c r="N55" i="2"/>
  <c r="N53" i="2" s="1"/>
  <c r="O58" i="2"/>
  <c r="N90" i="2"/>
  <c r="N88" i="2" s="1"/>
  <c r="M167" i="2"/>
  <c r="M165" i="2" s="1"/>
  <c r="L249" i="2"/>
  <c r="O249" i="2" s="1"/>
  <c r="M317" i="2"/>
  <c r="M315" i="2" s="1"/>
  <c r="O424" i="2"/>
  <c r="O456" i="2"/>
  <c r="O61" i="2"/>
  <c r="M68" i="2"/>
  <c r="P68" i="2" s="1"/>
  <c r="N68" i="2"/>
  <c r="N66" i="2" s="1"/>
  <c r="M121" i="2"/>
  <c r="P121" i="2" s="1"/>
  <c r="L134" i="2"/>
  <c r="O134" i="2" s="1"/>
  <c r="O137" i="2"/>
  <c r="M168" i="2"/>
  <c r="P168" i="2" s="1"/>
  <c r="M171" i="2"/>
  <c r="P171" i="2" s="1"/>
  <c r="M283" i="2"/>
  <c r="P283" i="2" s="1"/>
  <c r="P323" i="2"/>
  <c r="L330" i="2"/>
  <c r="L328" i="2" s="1"/>
  <c r="M72" i="2"/>
  <c r="P72" i="2" s="1"/>
  <c r="I76" i="2"/>
  <c r="I64" i="2" s="1"/>
  <c r="K64" i="2" s="1"/>
  <c r="M122" i="2"/>
  <c r="P122" i="2" s="1"/>
  <c r="M125" i="2"/>
  <c r="P125" i="2" s="1"/>
  <c r="M138" i="2"/>
  <c r="P138" i="2" s="1"/>
  <c r="J143" i="2"/>
  <c r="J131" i="2" s="1"/>
  <c r="O266" i="2"/>
  <c r="M304" i="2"/>
  <c r="P304" i="2" s="1"/>
  <c r="L317" i="2"/>
  <c r="L315" i="2" s="1"/>
  <c r="I434" i="2"/>
  <c r="L36" i="2"/>
  <c r="O36" i="2" s="1"/>
  <c r="P186" i="2"/>
  <c r="I197" i="2"/>
  <c r="K197" i="2" s="1"/>
  <c r="O353" i="2"/>
  <c r="K725" i="2"/>
  <c r="N43" i="2"/>
  <c r="N41" i="2" s="1"/>
  <c r="O331" i="2"/>
  <c r="L33" i="2"/>
  <c r="O33" i="2" s="1"/>
  <c r="P46" i="2"/>
  <c r="O59" i="2"/>
  <c r="O168" i="2"/>
  <c r="O348" i="2"/>
  <c r="P449" i="2"/>
  <c r="M447" i="2"/>
  <c r="P447" i="2" s="1"/>
  <c r="M446" i="2"/>
  <c r="P446" i="2" s="1"/>
  <c r="K143" i="2"/>
  <c r="I131" i="2"/>
  <c r="K131" i="2" s="1"/>
  <c r="L687" i="2"/>
  <c r="O687" i="2" s="1"/>
  <c r="M690" i="2"/>
  <c r="L138" i="2"/>
  <c r="O138" i="2" s="1"/>
  <c r="J537" i="2"/>
  <c r="K537" i="2" s="1"/>
  <c r="N23" i="2"/>
  <c r="N13" i="2" s="1"/>
  <c r="M55" i="2"/>
  <c r="M53" i="2" s="1"/>
  <c r="L68" i="2"/>
  <c r="O68" i="2" s="1"/>
  <c r="L90" i="2"/>
  <c r="P91" i="2"/>
  <c r="M134" i="2"/>
  <c r="P134" i="2" s="1"/>
  <c r="K145" i="2"/>
  <c r="M155" i="2"/>
  <c r="P155" i="2" s="1"/>
  <c r="N183" i="2"/>
  <c r="N181" i="2" s="1"/>
  <c r="L229" i="2"/>
  <c r="L231" i="2"/>
  <c r="N263" i="2"/>
  <c r="N261" i="2" s="1"/>
  <c r="P266" i="2"/>
  <c r="N279" i="2"/>
  <c r="N277" i="2" s="1"/>
  <c r="L300" i="2"/>
  <c r="L298" i="2" s="1"/>
  <c r="M318" i="2"/>
  <c r="P318" i="2" s="1"/>
  <c r="O320" i="2"/>
  <c r="K340" i="2"/>
  <c r="K374" i="2"/>
  <c r="K379" i="2"/>
  <c r="N405" i="2"/>
  <c r="M408" i="2"/>
  <c r="P408" i="2" s="1"/>
  <c r="L421" i="2"/>
  <c r="O421" i="2" s="1"/>
  <c r="L446" i="2"/>
  <c r="O446" i="2" s="1"/>
  <c r="L525" i="2"/>
  <c r="O525" i="2" s="1"/>
  <c r="O557" i="2"/>
  <c r="L631" i="2"/>
  <c r="O690" i="2"/>
  <c r="L789" i="2"/>
  <c r="O789" i="2" s="1"/>
  <c r="O791" i="2"/>
  <c r="L788" i="2"/>
  <c r="O788" i="2" s="1"/>
  <c r="L347" i="2"/>
  <c r="L345" i="2" s="1"/>
  <c r="N47" i="2"/>
  <c r="N72" i="2"/>
  <c r="M183" i="2"/>
  <c r="L267" i="2"/>
  <c r="O267" i="2" s="1"/>
  <c r="P320" i="2"/>
  <c r="L351" i="2"/>
  <c r="O351" i="2" s="1"/>
  <c r="O634" i="2"/>
  <c r="N167" i="2"/>
  <c r="N165" i="2" s="1"/>
  <c r="J364" i="2"/>
  <c r="O422" i="2"/>
  <c r="O91" i="2"/>
  <c r="M187" i="2"/>
  <c r="P187" i="2" s="1"/>
  <c r="M263" i="2"/>
  <c r="M261" i="2" s="1"/>
  <c r="M279" i="2"/>
  <c r="M277" i="2" s="1"/>
  <c r="I654" i="2"/>
  <c r="K654" i="2" s="1"/>
  <c r="K675" i="2"/>
  <c r="O44" i="2"/>
  <c r="P56" i="2"/>
  <c r="K146" i="2"/>
  <c r="L167" i="2"/>
  <c r="O170" i="2"/>
  <c r="P184" i="2"/>
  <c r="I190" i="2"/>
  <c r="K190" i="2" s="1"/>
  <c r="K224" i="2"/>
  <c r="L238" i="2"/>
  <c r="O238" i="2" s="1"/>
  <c r="N300" i="2"/>
  <c r="N298" i="2" s="1"/>
  <c r="N330" i="2"/>
  <c r="N328" i="2" s="1"/>
  <c r="J327" i="2"/>
  <c r="K327" i="2" s="1"/>
  <c r="M424" i="2"/>
  <c r="M421" i="2" s="1"/>
  <c r="M526" i="2"/>
  <c r="P526" i="2" s="1"/>
  <c r="O535" i="2"/>
  <c r="K576" i="2"/>
  <c r="M658" i="2"/>
  <c r="P658" i="2" s="1"/>
  <c r="K672" i="2"/>
  <c r="L688" i="2"/>
  <c r="O688" i="2" s="1"/>
  <c r="L122" i="2"/>
  <c r="O122" i="2" s="1"/>
  <c r="P59" i="2"/>
  <c r="M69" i="2"/>
  <c r="P69" i="2" s="1"/>
  <c r="K86" i="2"/>
  <c r="M135" i="2"/>
  <c r="P135" i="2" s="1"/>
  <c r="I148" i="2"/>
  <c r="K148" i="2" s="1"/>
  <c r="K176" i="2"/>
  <c r="O186" i="2"/>
  <c r="L209" i="2"/>
  <c r="O209" i="2" s="1"/>
  <c r="L217" i="2"/>
  <c r="O217" i="2" s="1"/>
  <c r="L301" i="2"/>
  <c r="N317" i="2"/>
  <c r="O323" i="2"/>
  <c r="L477" i="2"/>
  <c r="O477" i="2" s="1"/>
  <c r="L546" i="2"/>
  <c r="O546" i="2" s="1"/>
  <c r="K649" i="2"/>
  <c r="K674" i="2"/>
  <c r="J721" i="2"/>
  <c r="K721" i="2" s="1"/>
  <c r="J722" i="2"/>
  <c r="K722" i="2" s="1"/>
  <c r="K822" i="2"/>
  <c r="K828" i="2"/>
  <c r="P29" i="2"/>
  <c r="O56" i="2"/>
  <c r="J288" i="2"/>
  <c r="J275" i="2" s="1"/>
  <c r="I275" i="2"/>
  <c r="I364" i="2"/>
  <c r="K365" i="2"/>
  <c r="L26" i="2"/>
  <c r="M34" i="2"/>
  <c r="P34" i="2" s="1"/>
  <c r="P58" i="2"/>
  <c r="P61" i="2"/>
  <c r="P120" i="2"/>
  <c r="L125" i="2"/>
  <c r="O125" i="2" s="1"/>
  <c r="P133" i="2"/>
  <c r="L263" i="2"/>
  <c r="O278" i="2"/>
  <c r="L283" i="2"/>
  <c r="O283" i="2" s="1"/>
  <c r="O285" i="2"/>
  <c r="K309" i="2"/>
  <c r="O318" i="2"/>
  <c r="M331" i="2"/>
  <c r="P331" i="2" s="1"/>
  <c r="P333" i="2"/>
  <c r="M348" i="2"/>
  <c r="P348" i="2" s="1"/>
  <c r="P350" i="2"/>
  <c r="M347" i="2"/>
  <c r="M90" i="2"/>
  <c r="L280" i="2"/>
  <c r="O280" i="2" s="1"/>
  <c r="O282" i="2"/>
  <c r="K435" i="2"/>
  <c r="J433" i="2"/>
  <c r="J417" i="2" s="1"/>
  <c r="I433" i="2"/>
  <c r="I785" i="2"/>
  <c r="K785" i="2" s="1"/>
  <c r="K800" i="2"/>
  <c r="L12" i="2"/>
  <c r="L19" i="2"/>
  <c r="M26" i="2"/>
  <c r="M24" i="2" s="1"/>
  <c r="I77" i="2"/>
  <c r="O93" i="2"/>
  <c r="O96" i="2"/>
  <c r="K99" i="2"/>
  <c r="L121" i="2"/>
  <c r="L198" i="2"/>
  <c r="O198" i="2" s="1"/>
  <c r="L228" i="2"/>
  <c r="K271" i="2"/>
  <c r="M280" i="2"/>
  <c r="P280" i="2" s="1"/>
  <c r="M334" i="2"/>
  <c r="P334" i="2" s="1"/>
  <c r="P336" i="2"/>
  <c r="N347" i="2"/>
  <c r="O350" i="2"/>
  <c r="M395" i="2"/>
  <c r="P395" i="2" s="1"/>
  <c r="P397" i="2"/>
  <c r="P407" i="2"/>
  <c r="M404" i="2"/>
  <c r="O410" i="2"/>
  <c r="L404" i="2"/>
  <c r="O404" i="2" s="1"/>
  <c r="L408" i="2"/>
  <c r="O408" i="2" s="1"/>
  <c r="O787" i="2"/>
  <c r="N789" i="2"/>
  <c r="L43" i="2"/>
  <c r="O71" i="2"/>
  <c r="O74" i="2"/>
  <c r="P329" i="2"/>
  <c r="J355" i="2"/>
  <c r="K355" i="2" s="1"/>
  <c r="K362" i="2"/>
  <c r="P787" i="2"/>
  <c r="M786" i="2"/>
  <c r="P786" i="2" s="1"/>
  <c r="M12" i="2"/>
  <c r="M19" i="2"/>
  <c r="N26" i="2"/>
  <c r="P35" i="2"/>
  <c r="O46" i="2"/>
  <c r="O49" i="2"/>
  <c r="P93" i="2"/>
  <c r="P96" i="2"/>
  <c r="O154" i="2"/>
  <c r="N12" i="2"/>
  <c r="L23" i="2"/>
  <c r="K98" i="2"/>
  <c r="I112" i="2"/>
  <c r="K112" i="2" s="1"/>
  <c r="N121" i="2"/>
  <c r="N119" i="2" s="1"/>
  <c r="N134" i="2"/>
  <c r="N132" i="2" s="1"/>
  <c r="K144" i="2"/>
  <c r="L152" i="2"/>
  <c r="L264" i="2"/>
  <c r="L304" i="2"/>
  <c r="O304" i="2" s="1"/>
  <c r="O420" i="2"/>
  <c r="M631" i="2"/>
  <c r="M632" i="2"/>
  <c r="P632" i="2" s="1"/>
  <c r="P634" i="2"/>
  <c r="P738" i="2"/>
  <c r="M737" i="2"/>
  <c r="P737" i="2" s="1"/>
  <c r="M23" i="2"/>
  <c r="M21" i="2" s="1"/>
  <c r="P154" i="2"/>
  <c r="N152" i="2"/>
  <c r="K174" i="2"/>
  <c r="I164" i="2"/>
  <c r="K164" i="2" s="1"/>
  <c r="K235" i="2"/>
  <c r="L279" i="2"/>
  <c r="K385" i="2"/>
  <c r="O390" i="2"/>
  <c r="N264" i="2"/>
  <c r="P264" i="2" s="1"/>
  <c r="N301" i="2"/>
  <c r="P301" i="2" s="1"/>
  <c r="O333" i="2"/>
  <c r="O336" i="2"/>
  <c r="L447" i="2"/>
  <c r="O447" i="2" s="1"/>
  <c r="O449" i="2"/>
  <c r="P806" i="2"/>
  <c r="M805" i="2"/>
  <c r="P805" i="2" s="1"/>
  <c r="K821" i="2"/>
  <c r="M392" i="2"/>
  <c r="P392" i="2" s="1"/>
  <c r="P394" i="2"/>
  <c r="N419" i="2"/>
  <c r="O472" i="2"/>
  <c r="M472" i="2"/>
  <c r="K559" i="2"/>
  <c r="I543" i="2"/>
  <c r="K543" i="2" s="1"/>
  <c r="K651" i="2"/>
  <c r="I628" i="2"/>
  <c r="K628" i="2" s="1"/>
  <c r="M351" i="2"/>
  <c r="P351" i="2" s="1"/>
  <c r="P353" i="2"/>
  <c r="K438" i="2"/>
  <c r="P445" i="2"/>
  <c r="K462" i="2"/>
  <c r="K466" i="2"/>
  <c r="M525" i="2"/>
  <c r="L526" i="2"/>
  <c r="O526" i="2" s="1"/>
  <c r="O528" i="2"/>
  <c r="K538" i="2"/>
  <c r="P545" i="2"/>
  <c r="N544" i="2"/>
  <c r="M657" i="2"/>
  <c r="L658" i="2"/>
  <c r="O658" i="2" s="1"/>
  <c r="O660" i="2"/>
  <c r="N685" i="2"/>
  <c r="K825" i="2"/>
  <c r="M391" i="2"/>
  <c r="O403" i="2"/>
  <c r="L470" i="2"/>
  <c r="O470" i="2" s="1"/>
  <c r="O524" i="2"/>
  <c r="K593" i="2"/>
  <c r="O656" i="2"/>
  <c r="O549" i="2"/>
  <c r="L632" i="2"/>
  <c r="O632" i="2" s="1"/>
  <c r="L639" i="2"/>
  <c r="O639" i="2" s="1"/>
  <c r="K669" i="2"/>
  <c r="L544" i="12" l="1"/>
  <c r="O544" i="12" s="1"/>
  <c r="L315" i="14"/>
  <c r="O315" i="14" s="1"/>
  <c r="O55" i="20"/>
  <c r="K433" i="22"/>
  <c r="L402" i="15"/>
  <c r="O402" i="15" s="1"/>
  <c r="I543" i="20"/>
  <c r="K543" i="20" s="1"/>
  <c r="M688" i="21"/>
  <c r="P688" i="21" s="1"/>
  <c r="L419" i="19"/>
  <c r="O419" i="19" s="1"/>
  <c r="L315" i="22"/>
  <c r="O315" i="22" s="1"/>
  <c r="K77" i="22"/>
  <c r="O90" i="21"/>
  <c r="O90" i="18"/>
  <c r="P263" i="20"/>
  <c r="O43" i="22"/>
  <c r="P43" i="21"/>
  <c r="O404" i="21"/>
  <c r="N16" i="21"/>
  <c r="N14" i="21" s="1"/>
  <c r="O43" i="21"/>
  <c r="O90" i="16"/>
  <c r="L31" i="22"/>
  <c r="O31" i="22" s="1"/>
  <c r="O421" i="18"/>
  <c r="O183" i="13"/>
  <c r="K417" i="19"/>
  <c r="L523" i="20"/>
  <c r="O523" i="20" s="1"/>
  <c r="K433" i="19"/>
  <c r="O26" i="21"/>
  <c r="M298" i="22"/>
  <c r="P298" i="22" s="1"/>
  <c r="P183" i="17"/>
  <c r="O263" i="14"/>
  <c r="O330" i="21"/>
  <c r="M402" i="20"/>
  <c r="P402" i="20" s="1"/>
  <c r="M544" i="21"/>
  <c r="P544" i="21" s="1"/>
  <c r="M469" i="21"/>
  <c r="M467" i="21" s="1"/>
  <c r="P467" i="21" s="1"/>
  <c r="L402" i="22"/>
  <c r="O402" i="22" s="1"/>
  <c r="I65" i="21"/>
  <c r="K65" i="21" s="1"/>
  <c r="M66" i="19"/>
  <c r="P66" i="19" s="1"/>
  <c r="L149" i="20"/>
  <c r="O149" i="20" s="1"/>
  <c r="M687" i="21"/>
  <c r="P687" i="21" s="1"/>
  <c r="P264" i="22"/>
  <c r="O788" i="22"/>
  <c r="O330" i="18"/>
  <c r="P330" i="18"/>
  <c r="P183" i="20"/>
  <c r="P151" i="21"/>
  <c r="N328" i="21"/>
  <c r="O328" i="21" s="1"/>
  <c r="P330" i="21"/>
  <c r="P24" i="21"/>
  <c r="P317" i="21"/>
  <c r="L149" i="15"/>
  <c r="O149" i="15" s="1"/>
  <c r="P421" i="21"/>
  <c r="O331" i="21"/>
  <c r="M119" i="21"/>
  <c r="P119" i="21" s="1"/>
  <c r="L53" i="20"/>
  <c r="O53" i="20" s="1"/>
  <c r="P328" i="22"/>
  <c r="M298" i="20"/>
  <c r="P298" i="20" s="1"/>
  <c r="P53" i="22"/>
  <c r="O347" i="20"/>
  <c r="O421" i="21"/>
  <c r="L444" i="20"/>
  <c r="O444" i="20" s="1"/>
  <c r="M389" i="21"/>
  <c r="P389" i="21" s="1"/>
  <c r="L132" i="22"/>
  <c r="O132" i="22" s="1"/>
  <c r="O351" i="22"/>
  <c r="O55" i="22"/>
  <c r="O90" i="22"/>
  <c r="P68" i="21"/>
  <c r="O263" i="21"/>
  <c r="L629" i="15"/>
  <c r="O629" i="15" s="1"/>
  <c r="L30" i="18"/>
  <c r="L28" i="18" s="1"/>
  <c r="O261" i="21"/>
  <c r="O53" i="12"/>
  <c r="M389" i="18"/>
  <c r="P389" i="18" s="1"/>
  <c r="L24" i="21"/>
  <c r="O24" i="21" s="1"/>
  <c r="O547" i="21"/>
  <c r="O183" i="21"/>
  <c r="P152" i="21"/>
  <c r="M66" i="22"/>
  <c r="P66" i="22" s="1"/>
  <c r="L13" i="19"/>
  <c r="L11" i="19" s="1"/>
  <c r="O183" i="22"/>
  <c r="N20" i="21"/>
  <c r="N18" i="21" s="1"/>
  <c r="M389" i="22"/>
  <c r="P389" i="22" s="1"/>
  <c r="O184" i="22"/>
  <c r="L53" i="22"/>
  <c r="O53" i="22" s="1"/>
  <c r="M402" i="22"/>
  <c r="P402" i="22" s="1"/>
  <c r="P55" i="22"/>
  <c r="P279" i="22"/>
  <c r="K76" i="21"/>
  <c r="M132" i="21"/>
  <c r="P132" i="21" s="1"/>
  <c r="L467" i="20"/>
  <c r="O467" i="20" s="1"/>
  <c r="P348" i="21"/>
  <c r="L30" i="21"/>
  <c r="L28" i="21" s="1"/>
  <c r="O151" i="21"/>
  <c r="P347" i="21"/>
  <c r="O330" i="19"/>
  <c r="L16" i="21"/>
  <c r="O183" i="16"/>
  <c r="P44" i="21"/>
  <c r="L34" i="21"/>
  <c r="O34" i="21" s="1"/>
  <c r="L181" i="22"/>
  <c r="O181" i="22" s="1"/>
  <c r="L20" i="16"/>
  <c r="L18" i="16" s="1"/>
  <c r="P549" i="19"/>
  <c r="M444" i="21"/>
  <c r="P444" i="21" s="1"/>
  <c r="O167" i="21"/>
  <c r="P404" i="21"/>
  <c r="L34" i="22"/>
  <c r="O34" i="22" s="1"/>
  <c r="L30" i="22"/>
  <c r="O30" i="22" s="1"/>
  <c r="M315" i="16"/>
  <c r="P315" i="16" s="1"/>
  <c r="L544" i="19"/>
  <c r="O544" i="19" s="1"/>
  <c r="P345" i="21"/>
  <c r="L119" i="22"/>
  <c r="O119" i="22" s="1"/>
  <c r="M315" i="19"/>
  <c r="P315" i="19" s="1"/>
  <c r="M658" i="20"/>
  <c r="P658" i="20" s="1"/>
  <c r="K434" i="20"/>
  <c r="O263" i="20"/>
  <c r="K434" i="21"/>
  <c r="L165" i="22"/>
  <c r="O165" i="22" s="1"/>
  <c r="N24" i="22"/>
  <c r="O24" i="22" s="1"/>
  <c r="K434" i="22"/>
  <c r="M315" i="22"/>
  <c r="P315" i="22" s="1"/>
  <c r="O657" i="22"/>
  <c r="L655" i="22"/>
  <c r="O655" i="22" s="1"/>
  <c r="O56" i="22"/>
  <c r="M66" i="21"/>
  <c r="P66" i="21" s="1"/>
  <c r="P134" i="22"/>
  <c r="M132" i="22"/>
  <c r="P132" i="22" s="1"/>
  <c r="P55" i="21"/>
  <c r="O347" i="22"/>
  <c r="L132" i="19"/>
  <c r="O132" i="19" s="1"/>
  <c r="P279" i="21"/>
  <c r="M33" i="22"/>
  <c r="M30" i="22" s="1"/>
  <c r="L685" i="22"/>
  <c r="O685" i="22" s="1"/>
  <c r="O330" i="22"/>
  <c r="P183" i="15"/>
  <c r="O330" i="17"/>
  <c r="L444" i="17"/>
  <c r="O444" i="17" s="1"/>
  <c r="O69" i="17"/>
  <c r="L402" i="19"/>
  <c r="O402" i="19" s="1"/>
  <c r="N21" i="22"/>
  <c r="L467" i="2"/>
  <c r="O467" i="2" s="1"/>
  <c r="O183" i="15"/>
  <c r="P183" i="16"/>
  <c r="I64" i="17"/>
  <c r="K64" i="17" s="1"/>
  <c r="M470" i="18"/>
  <c r="P470" i="18" s="1"/>
  <c r="L523" i="21"/>
  <c r="O523" i="21" s="1"/>
  <c r="P345" i="22"/>
  <c r="L277" i="22"/>
  <c r="O277" i="22" s="1"/>
  <c r="O279" i="22"/>
  <c r="P134" i="18"/>
  <c r="K364" i="19"/>
  <c r="P331" i="21"/>
  <c r="N14" i="22"/>
  <c r="O546" i="22"/>
  <c r="M447" i="22"/>
  <c r="P447" i="22" s="1"/>
  <c r="P449" i="22"/>
  <c r="M446" i="22"/>
  <c r="M444" i="22" s="1"/>
  <c r="P444" i="22" s="1"/>
  <c r="M181" i="22"/>
  <c r="P181" i="22" s="1"/>
  <c r="P183" i="22"/>
  <c r="I226" i="12"/>
  <c r="K226" i="12" s="1"/>
  <c r="P422" i="18"/>
  <c r="O56" i="18"/>
  <c r="L444" i="18"/>
  <c r="O444" i="18" s="1"/>
  <c r="L88" i="22"/>
  <c r="O88" i="22" s="1"/>
  <c r="P347" i="22"/>
  <c r="O345" i="22"/>
  <c r="L444" i="22"/>
  <c r="O444" i="22" s="1"/>
  <c r="M165" i="22"/>
  <c r="P165" i="22" s="1"/>
  <c r="P167" i="22"/>
  <c r="P23" i="22"/>
  <c r="M20" i="22"/>
  <c r="K76" i="22"/>
  <c r="I64" i="22"/>
  <c r="K64" i="22" s="1"/>
  <c r="L419" i="22"/>
  <c r="O328" i="22"/>
  <c r="M21" i="22"/>
  <c r="M687" i="22"/>
  <c r="M688" i="22"/>
  <c r="P688" i="22" s="1"/>
  <c r="P690" i="22"/>
  <c r="O525" i="22"/>
  <c r="L523" i="22"/>
  <c r="O523" i="22" s="1"/>
  <c r="O15" i="22"/>
  <c r="P421" i="22"/>
  <c r="M9" i="22"/>
  <c r="P12" i="22"/>
  <c r="P330" i="22"/>
  <c r="P419" i="22"/>
  <c r="O391" i="22"/>
  <c r="L389" i="22"/>
  <c r="O389" i="22" s="1"/>
  <c r="L149" i="22"/>
  <c r="O149" i="22" s="1"/>
  <c r="O151" i="22"/>
  <c r="O9" i="22"/>
  <c r="P43" i="22"/>
  <c r="M41" i="22"/>
  <c r="O26" i="22"/>
  <c r="L16" i="22"/>
  <c r="O16" i="22" s="1"/>
  <c r="P19" i="22"/>
  <c r="O68" i="22"/>
  <c r="L66" i="22"/>
  <c r="O66" i="22" s="1"/>
  <c r="O249" i="22"/>
  <c r="L227" i="22"/>
  <c r="K288" i="21"/>
  <c r="M658" i="22"/>
  <c r="P658" i="22" s="1"/>
  <c r="P660" i="22"/>
  <c r="M657" i="22"/>
  <c r="L467" i="22"/>
  <c r="O467" i="22" s="1"/>
  <c r="O469" i="22"/>
  <c r="P121" i="22"/>
  <c r="M119" i="22"/>
  <c r="P119" i="22" s="1"/>
  <c r="N41" i="22"/>
  <c r="O263" i="22"/>
  <c r="N261" i="22"/>
  <c r="O261" i="22" s="1"/>
  <c r="P263" i="22"/>
  <c r="N10" i="22"/>
  <c r="N8" i="22" s="1"/>
  <c r="L629" i="22"/>
  <c r="O629" i="22" s="1"/>
  <c r="O631" i="22"/>
  <c r="I226" i="22"/>
  <c r="K237" i="22"/>
  <c r="M88" i="22"/>
  <c r="P88" i="22" s="1"/>
  <c r="P90" i="22"/>
  <c r="N414" i="22"/>
  <c r="M149" i="22"/>
  <c r="P149" i="22" s="1"/>
  <c r="P422" i="22"/>
  <c r="P26" i="22"/>
  <c r="M16" i="22"/>
  <c r="P69" i="21"/>
  <c r="N20" i="22"/>
  <c r="N18" i="22" s="1"/>
  <c r="O421" i="11"/>
  <c r="M149" i="15"/>
  <c r="P149" i="15" s="1"/>
  <c r="M547" i="22"/>
  <c r="P547" i="22" s="1"/>
  <c r="M546" i="22"/>
  <c r="P549" i="22"/>
  <c r="O29" i="22"/>
  <c r="O23" i="22"/>
  <c r="L20" i="22"/>
  <c r="L13" i="22"/>
  <c r="L21" i="22"/>
  <c r="P88" i="16"/>
  <c r="P168" i="17"/>
  <c r="M389" i="19"/>
  <c r="P389" i="19" s="1"/>
  <c r="P280" i="21"/>
  <c r="O300" i="21"/>
  <c r="P345" i="18"/>
  <c r="P330" i="20"/>
  <c r="L119" i="21"/>
  <c r="O119" i="21" s="1"/>
  <c r="O298" i="21"/>
  <c r="M632" i="21"/>
  <c r="P632" i="21" s="1"/>
  <c r="M631" i="21"/>
  <c r="O330" i="20"/>
  <c r="O21" i="21"/>
  <c r="P345" i="6"/>
  <c r="O151" i="19"/>
  <c r="L20" i="20"/>
  <c r="L18" i="20" s="1"/>
  <c r="O23" i="21"/>
  <c r="O59" i="21"/>
  <c r="P23" i="21"/>
  <c r="M21" i="21"/>
  <c r="P21" i="21" s="1"/>
  <c r="P300" i="21"/>
  <c r="M298" i="21"/>
  <c r="P298" i="21" s="1"/>
  <c r="O44" i="8"/>
  <c r="P347" i="16"/>
  <c r="O345" i="18"/>
  <c r="M328" i="18"/>
  <c r="P328" i="18" s="1"/>
  <c r="I180" i="19"/>
  <c r="K180" i="19" s="1"/>
  <c r="P421" i="20"/>
  <c r="L16" i="20"/>
  <c r="L277" i="20"/>
  <c r="O277" i="20" s="1"/>
  <c r="K433" i="21"/>
  <c r="O317" i="21"/>
  <c r="L315" i="21"/>
  <c r="O315" i="21" s="1"/>
  <c r="L389" i="17"/>
  <c r="O389" i="17" s="1"/>
  <c r="L419" i="16"/>
  <c r="O419" i="16" s="1"/>
  <c r="O631" i="17"/>
  <c r="O43" i="18"/>
  <c r="K364" i="18"/>
  <c r="O422" i="20"/>
  <c r="P26" i="20"/>
  <c r="L629" i="21"/>
  <c r="O629" i="21" s="1"/>
  <c r="L88" i="21"/>
  <c r="O88" i="21" s="1"/>
  <c r="L41" i="21"/>
  <c r="O41" i="21" s="1"/>
  <c r="I226" i="21"/>
  <c r="K226" i="21" s="1"/>
  <c r="O53" i="21"/>
  <c r="P151" i="7"/>
  <c r="M688" i="10"/>
  <c r="P688" i="10" s="1"/>
  <c r="M402" i="16"/>
  <c r="P402" i="16" s="1"/>
  <c r="L66" i="19"/>
  <c r="O66" i="19" s="1"/>
  <c r="M546" i="20"/>
  <c r="M544" i="20" s="1"/>
  <c r="P167" i="20"/>
  <c r="M261" i="20"/>
  <c r="P261" i="20" s="1"/>
  <c r="O56" i="20"/>
  <c r="N149" i="21"/>
  <c r="O149" i="21" s="1"/>
  <c r="L786" i="21"/>
  <c r="O786" i="21" s="1"/>
  <c r="O788" i="21"/>
  <c r="O55" i="21"/>
  <c r="O183" i="19"/>
  <c r="P549" i="20"/>
  <c r="L389" i="21"/>
  <c r="O389" i="21" s="1"/>
  <c r="P183" i="21"/>
  <c r="N181" i="21"/>
  <c r="P181" i="21" s="1"/>
  <c r="L20" i="21"/>
  <c r="L18" i="21" s="1"/>
  <c r="L13" i="21"/>
  <c r="L31" i="15"/>
  <c r="O31" i="15" s="1"/>
  <c r="L31" i="16"/>
  <c r="O31" i="16" s="1"/>
  <c r="M298" i="18"/>
  <c r="P298" i="18" s="1"/>
  <c r="L786" i="19"/>
  <c r="O786" i="19" s="1"/>
  <c r="M277" i="19"/>
  <c r="P277" i="19" s="1"/>
  <c r="O347" i="19"/>
  <c r="L629" i="20"/>
  <c r="O629" i="20" s="1"/>
  <c r="L389" i="20"/>
  <c r="O389" i="20" s="1"/>
  <c r="M277" i="20"/>
  <c r="P277" i="20" s="1"/>
  <c r="M16" i="20"/>
  <c r="P16" i="20" s="1"/>
  <c r="L298" i="20"/>
  <c r="O298" i="20" s="1"/>
  <c r="M657" i="20"/>
  <c r="M655" i="20" s="1"/>
  <c r="L655" i="21"/>
  <c r="O655" i="21" s="1"/>
  <c r="O657" i="21"/>
  <c r="O279" i="21"/>
  <c r="P167" i="21"/>
  <c r="N165" i="21"/>
  <c r="O165" i="21" s="1"/>
  <c r="P29" i="21"/>
  <c r="O470" i="21"/>
  <c r="O134" i="21"/>
  <c r="L132" i="21"/>
  <c r="O132" i="21" s="1"/>
  <c r="P277" i="21"/>
  <c r="M632" i="17"/>
  <c r="P632" i="17" s="1"/>
  <c r="P167" i="17"/>
  <c r="N10" i="17"/>
  <c r="L786" i="18"/>
  <c r="O786" i="18" s="1"/>
  <c r="P181" i="18"/>
  <c r="O181" i="18"/>
  <c r="P472" i="18"/>
  <c r="I543" i="19"/>
  <c r="K543" i="19" s="1"/>
  <c r="N470" i="21"/>
  <c r="P470" i="21" s="1"/>
  <c r="N469" i="21"/>
  <c r="N467" i="21" s="1"/>
  <c r="N414" i="21" s="1"/>
  <c r="N33" i="21"/>
  <c r="P15" i="21"/>
  <c r="P660" i="21"/>
  <c r="M657" i="21"/>
  <c r="M658" i="21"/>
  <c r="P658" i="21" s="1"/>
  <c r="P472" i="21"/>
  <c r="L467" i="21"/>
  <c r="P419" i="21"/>
  <c r="P26" i="21"/>
  <c r="M16" i="21"/>
  <c r="M53" i="21"/>
  <c r="P53" i="21" s="1"/>
  <c r="M149" i="21"/>
  <c r="P263" i="21"/>
  <c r="M261" i="21"/>
  <c r="P261" i="21" s="1"/>
  <c r="P9" i="21"/>
  <c r="L227" i="21"/>
  <c r="O238" i="21"/>
  <c r="O12" i="21"/>
  <c r="L9" i="21"/>
  <c r="O788" i="20"/>
  <c r="L786" i="20"/>
  <c r="O786" i="20" s="1"/>
  <c r="O43" i="17"/>
  <c r="L34" i="18"/>
  <c r="O34" i="18" s="1"/>
  <c r="O68" i="20"/>
  <c r="O300" i="19"/>
  <c r="O419" i="21"/>
  <c r="P90" i="21"/>
  <c r="M88" i="21"/>
  <c r="P88" i="21" s="1"/>
  <c r="P168" i="21"/>
  <c r="O168" i="21"/>
  <c r="L786" i="16"/>
  <c r="O786" i="16" s="1"/>
  <c r="O43" i="19"/>
  <c r="L13" i="20"/>
  <c r="L11" i="20" s="1"/>
  <c r="N9" i="21"/>
  <c r="J364" i="21"/>
  <c r="K364" i="21" s="1"/>
  <c r="I543" i="21"/>
  <c r="K543" i="21" s="1"/>
  <c r="K559" i="21"/>
  <c r="O277" i="21"/>
  <c r="O68" i="21"/>
  <c r="L66" i="21"/>
  <c r="O66" i="21" s="1"/>
  <c r="M20" i="21"/>
  <c r="O546" i="21"/>
  <c r="L544" i="21"/>
  <c r="O544" i="21" s="1"/>
  <c r="O446" i="21"/>
  <c r="L444" i="21"/>
  <c r="O444" i="21" s="1"/>
  <c r="P547" i="21"/>
  <c r="O347" i="21"/>
  <c r="L345" i="21"/>
  <c r="O345" i="21" s="1"/>
  <c r="P41" i="21"/>
  <c r="K143" i="21"/>
  <c r="I131" i="21"/>
  <c r="K131" i="21" s="1"/>
  <c r="M33" i="21"/>
  <c r="O19" i="21"/>
  <c r="P121" i="20"/>
  <c r="M119" i="20"/>
  <c r="P119" i="20" s="1"/>
  <c r="P53" i="19"/>
  <c r="N345" i="20"/>
  <c r="P345" i="20" s="1"/>
  <c r="M328" i="20"/>
  <c r="P328" i="20" s="1"/>
  <c r="L21" i="20"/>
  <c r="O21" i="20" s="1"/>
  <c r="K76" i="20"/>
  <c r="L34" i="20"/>
  <c r="O34" i="20" s="1"/>
  <c r="O36" i="20"/>
  <c r="P298" i="17"/>
  <c r="L402" i="20"/>
  <c r="O402" i="20" s="1"/>
  <c r="P21" i="20"/>
  <c r="L261" i="20"/>
  <c r="O261" i="20" s="1"/>
  <c r="P264" i="14"/>
  <c r="O149" i="16"/>
  <c r="N24" i="16"/>
  <c r="O24" i="16" s="1"/>
  <c r="O263" i="15"/>
  <c r="O59" i="16"/>
  <c r="O263" i="19"/>
  <c r="O546" i="20"/>
  <c r="M132" i="15"/>
  <c r="P132" i="15" s="1"/>
  <c r="L629" i="16"/>
  <c r="O629" i="16" s="1"/>
  <c r="O331" i="17"/>
  <c r="M657" i="18"/>
  <c r="M655" i="18" s="1"/>
  <c r="P655" i="18" s="1"/>
  <c r="P660" i="18"/>
  <c r="M547" i="19"/>
  <c r="P547" i="19" s="1"/>
  <c r="O351" i="19"/>
  <c r="P300" i="19"/>
  <c r="O36" i="19"/>
  <c r="O298" i="17"/>
  <c r="O55" i="19"/>
  <c r="L31" i="20"/>
  <c r="O31" i="20" s="1"/>
  <c r="L30" i="20"/>
  <c r="O30" i="20" s="1"/>
  <c r="K76" i="16"/>
  <c r="L34" i="17"/>
  <c r="O34" i="17" s="1"/>
  <c r="O26" i="20"/>
  <c r="L315" i="20"/>
  <c r="O315" i="20" s="1"/>
  <c r="O345" i="13"/>
  <c r="O317" i="18"/>
  <c r="M402" i="19"/>
  <c r="P402" i="19" s="1"/>
  <c r="N13" i="20"/>
  <c r="N20" i="20"/>
  <c r="O23" i="20"/>
  <c r="N24" i="20"/>
  <c r="P24" i="20" s="1"/>
  <c r="L685" i="18"/>
  <c r="O685" i="18" s="1"/>
  <c r="P317" i="18"/>
  <c r="P90" i="19"/>
  <c r="M389" i="20"/>
  <c r="P389" i="20" s="1"/>
  <c r="P151" i="20"/>
  <c r="M149" i="20"/>
  <c r="P149" i="20" s="1"/>
  <c r="O317" i="17"/>
  <c r="P55" i="19"/>
  <c r="O419" i="20"/>
  <c r="O657" i="20"/>
  <c r="N655" i="20"/>
  <c r="P419" i="20"/>
  <c r="L41" i="20"/>
  <c r="O43" i="20"/>
  <c r="O238" i="20"/>
  <c r="L227" i="20"/>
  <c r="P90" i="20"/>
  <c r="M88" i="20"/>
  <c r="P422" i="20"/>
  <c r="P168" i="20"/>
  <c r="O168" i="20"/>
  <c r="M132" i="20"/>
  <c r="P132" i="20" s="1"/>
  <c r="P347" i="20"/>
  <c r="L119" i="20"/>
  <c r="O119" i="20" s="1"/>
  <c r="I226" i="20"/>
  <c r="K417" i="20"/>
  <c r="O15" i="20"/>
  <c r="O421" i="20"/>
  <c r="I65" i="20"/>
  <c r="K65" i="20" s="1"/>
  <c r="K77" i="20"/>
  <c r="P55" i="20"/>
  <c r="M53" i="20"/>
  <c r="P53" i="20" s="1"/>
  <c r="O687" i="20"/>
  <c r="P184" i="20"/>
  <c r="O184" i="20"/>
  <c r="M687" i="20"/>
  <c r="M688" i="20"/>
  <c r="P688" i="20" s="1"/>
  <c r="P690" i="20"/>
  <c r="M33" i="20"/>
  <c r="M13" i="20" s="1"/>
  <c r="L9" i="20"/>
  <c r="O328" i="20"/>
  <c r="I131" i="20"/>
  <c r="K131" i="20" s="1"/>
  <c r="K143" i="20"/>
  <c r="N88" i="20"/>
  <c r="O88" i="20" s="1"/>
  <c r="O90" i="20"/>
  <c r="N544" i="20"/>
  <c r="O544" i="20" s="1"/>
  <c r="O183" i="20"/>
  <c r="N181" i="20"/>
  <c r="O181" i="20" s="1"/>
  <c r="M41" i="20"/>
  <c r="P43" i="20"/>
  <c r="P317" i="20"/>
  <c r="M315" i="20"/>
  <c r="P315" i="20" s="1"/>
  <c r="M20" i="20"/>
  <c r="P23" i="20"/>
  <c r="O167" i="20"/>
  <c r="N165" i="20"/>
  <c r="O165" i="20" s="1"/>
  <c r="P9" i="20"/>
  <c r="K433" i="20"/>
  <c r="O134" i="20"/>
  <c r="L132" i="20"/>
  <c r="O132" i="20" s="1"/>
  <c r="O29" i="20"/>
  <c r="O125" i="18"/>
  <c r="O23" i="19"/>
  <c r="L31" i="19"/>
  <c r="O31" i="19" s="1"/>
  <c r="L30" i="19"/>
  <c r="O30" i="19" s="1"/>
  <c r="O41" i="18"/>
  <c r="L21" i="19"/>
  <c r="O21" i="19" s="1"/>
  <c r="O55" i="17"/>
  <c r="M402" i="18"/>
  <c r="P402" i="18" s="1"/>
  <c r="P151" i="19"/>
  <c r="M149" i="19"/>
  <c r="P149" i="19" s="1"/>
  <c r="O263" i="13"/>
  <c r="P55" i="12"/>
  <c r="M629" i="15"/>
  <c r="P629" i="15" s="1"/>
  <c r="P43" i="16"/>
  <c r="O88" i="17"/>
  <c r="M315" i="18"/>
  <c r="P315" i="18" s="1"/>
  <c r="K559" i="18"/>
  <c r="O66" i="18"/>
  <c r="L523" i="19"/>
  <c r="O523" i="19" s="1"/>
  <c r="M544" i="19"/>
  <c r="P544" i="19" s="1"/>
  <c r="L345" i="19"/>
  <c r="O345" i="19" s="1"/>
  <c r="P183" i="19"/>
  <c r="L20" i="19"/>
  <c r="L18" i="19" s="1"/>
  <c r="L467" i="16"/>
  <c r="O467" i="16" s="1"/>
  <c r="L30" i="16"/>
  <c r="O30" i="16" s="1"/>
  <c r="P151" i="17"/>
  <c r="O151" i="17"/>
  <c r="P55" i="18"/>
  <c r="L149" i="19"/>
  <c r="O149" i="19" s="1"/>
  <c r="M422" i="19"/>
  <c r="P422" i="19" s="1"/>
  <c r="M421" i="19"/>
  <c r="P424" i="19"/>
  <c r="P634" i="15"/>
  <c r="L16" i="16"/>
  <c r="O16" i="16" s="1"/>
  <c r="L34" i="16"/>
  <c r="O34" i="16" s="1"/>
  <c r="M24" i="18"/>
  <c r="M419" i="18"/>
  <c r="P419" i="18" s="1"/>
  <c r="P121" i="18"/>
  <c r="K417" i="18"/>
  <c r="K433" i="18"/>
  <c r="N41" i="19"/>
  <c r="O41" i="19" s="1"/>
  <c r="L629" i="19"/>
  <c r="O629" i="19" s="1"/>
  <c r="O631" i="19"/>
  <c r="L16" i="19"/>
  <c r="L24" i="19"/>
  <c r="P23" i="15"/>
  <c r="P264" i="16"/>
  <c r="M389" i="16"/>
  <c r="P389" i="16" s="1"/>
  <c r="P634" i="17"/>
  <c r="L41" i="17"/>
  <c r="O41" i="17" s="1"/>
  <c r="K785" i="18"/>
  <c r="L544" i="18"/>
  <c r="O544" i="18" s="1"/>
  <c r="P183" i="18"/>
  <c r="O183" i="18"/>
  <c r="M298" i="19"/>
  <c r="P298" i="19" s="1"/>
  <c r="L389" i="19"/>
  <c r="O389" i="19" s="1"/>
  <c r="L119" i="19"/>
  <c r="O119" i="19" s="1"/>
  <c r="N181" i="19"/>
  <c r="O181" i="19" s="1"/>
  <c r="L53" i="19"/>
  <c r="O53" i="19" s="1"/>
  <c r="P9" i="19"/>
  <c r="P23" i="17"/>
  <c r="L20" i="17"/>
  <c r="L18" i="17" s="1"/>
  <c r="L315" i="18"/>
  <c r="O315" i="18" s="1"/>
  <c r="I418" i="18"/>
  <c r="K418" i="18" s="1"/>
  <c r="I65" i="18"/>
  <c r="K65" i="18" s="1"/>
  <c r="P44" i="18"/>
  <c r="N24" i="18"/>
  <c r="O347" i="18"/>
  <c r="M687" i="19"/>
  <c r="M688" i="19"/>
  <c r="P688" i="19" s="1"/>
  <c r="P690" i="19"/>
  <c r="N24" i="19"/>
  <c r="I131" i="19"/>
  <c r="K131" i="19" s="1"/>
  <c r="K143" i="19"/>
  <c r="O167" i="19"/>
  <c r="N165" i="19"/>
  <c r="O165" i="19" s="1"/>
  <c r="M41" i="19"/>
  <c r="P43" i="19"/>
  <c r="N14" i="19"/>
  <c r="L655" i="16"/>
  <c r="O655" i="16" s="1"/>
  <c r="M20" i="17"/>
  <c r="M18" i="17" s="1"/>
  <c r="O263" i="18"/>
  <c r="O687" i="19"/>
  <c r="L685" i="19"/>
  <c r="O685" i="19" s="1"/>
  <c r="L328" i="19"/>
  <c r="O328" i="19" s="1"/>
  <c r="O19" i="19"/>
  <c r="O9" i="19"/>
  <c r="M345" i="19"/>
  <c r="P345" i="19" s="1"/>
  <c r="P347" i="19"/>
  <c r="I65" i="19"/>
  <c r="K65" i="19" s="1"/>
  <c r="K77" i="19"/>
  <c r="P167" i="19"/>
  <c r="L444" i="19"/>
  <c r="O444" i="19" s="1"/>
  <c r="O446" i="19"/>
  <c r="M21" i="19"/>
  <c r="P21" i="19" s="1"/>
  <c r="P23" i="19"/>
  <c r="M20" i="19"/>
  <c r="L315" i="19"/>
  <c r="O315" i="19" s="1"/>
  <c r="O317" i="19"/>
  <c r="P330" i="19"/>
  <c r="M328" i="19"/>
  <c r="P328" i="19" s="1"/>
  <c r="P263" i="19"/>
  <c r="L402" i="16"/>
  <c r="O402" i="16" s="1"/>
  <c r="P277" i="17"/>
  <c r="M469" i="19"/>
  <c r="P472" i="19"/>
  <c r="M470" i="19"/>
  <c r="P470" i="19" s="1"/>
  <c r="P449" i="19"/>
  <c r="M446" i="19"/>
  <c r="M447" i="19"/>
  <c r="P447" i="19" s="1"/>
  <c r="M33" i="19"/>
  <c r="P29" i="19"/>
  <c r="O298" i="19"/>
  <c r="O26" i="19"/>
  <c r="P26" i="19"/>
  <c r="M16" i="19"/>
  <c r="P16" i="19" s="1"/>
  <c r="M24" i="19"/>
  <c r="M467" i="18"/>
  <c r="P467" i="18" s="1"/>
  <c r="L523" i="18"/>
  <c r="O523" i="18" s="1"/>
  <c r="P631" i="19"/>
  <c r="M629" i="19"/>
  <c r="P629" i="19" s="1"/>
  <c r="N261" i="19"/>
  <c r="P261" i="19" s="1"/>
  <c r="O29" i="19"/>
  <c r="O15" i="19"/>
  <c r="K76" i="19"/>
  <c r="I64" i="19"/>
  <c r="K64" i="19" s="1"/>
  <c r="M119" i="19"/>
  <c r="P119" i="19" s="1"/>
  <c r="P121" i="19"/>
  <c r="L544" i="17"/>
  <c r="O544" i="17" s="1"/>
  <c r="M132" i="17"/>
  <c r="P132" i="17" s="1"/>
  <c r="O279" i="17"/>
  <c r="L31" i="18"/>
  <c r="O31" i="18" s="1"/>
  <c r="N119" i="18"/>
  <c r="P119" i="18" s="1"/>
  <c r="P347" i="18"/>
  <c r="P660" i="19"/>
  <c r="M657" i="19"/>
  <c r="M658" i="19"/>
  <c r="P658" i="19" s="1"/>
  <c r="L277" i="19"/>
  <c r="O277" i="19" s="1"/>
  <c r="O279" i="19"/>
  <c r="M132" i="19"/>
  <c r="P132" i="19" s="1"/>
  <c r="I418" i="19"/>
  <c r="K418" i="19" s="1"/>
  <c r="K434" i="19"/>
  <c r="O90" i="19"/>
  <c r="N88" i="19"/>
  <c r="O88" i="19" s="1"/>
  <c r="P15" i="19"/>
  <c r="O238" i="19"/>
  <c r="L227" i="19"/>
  <c r="M181" i="19"/>
  <c r="N20" i="19"/>
  <c r="N13" i="19"/>
  <c r="P91" i="18"/>
  <c r="O134" i="15"/>
  <c r="O43" i="16"/>
  <c r="P328" i="16"/>
  <c r="K364" i="17"/>
  <c r="O68" i="17"/>
  <c r="P263" i="17"/>
  <c r="P300" i="17"/>
  <c r="P43" i="18"/>
  <c r="O469" i="18"/>
  <c r="O59" i="18"/>
  <c r="M119" i="17"/>
  <c r="P119" i="17" s="1"/>
  <c r="N53" i="18"/>
  <c r="P53" i="18" s="1"/>
  <c r="L277" i="15"/>
  <c r="O277" i="15" s="1"/>
  <c r="O167" i="18"/>
  <c r="P151" i="18"/>
  <c r="M149" i="18"/>
  <c r="P149" i="18" s="1"/>
  <c r="O90" i="17"/>
  <c r="P90" i="17"/>
  <c r="P300" i="16"/>
  <c r="O330" i="16"/>
  <c r="O26" i="16"/>
  <c r="O347" i="17"/>
  <c r="P66" i="18"/>
  <c r="O119" i="18"/>
  <c r="I164" i="13"/>
  <c r="K164" i="13" s="1"/>
  <c r="N20" i="16"/>
  <c r="N18" i="16" s="1"/>
  <c r="O277" i="17"/>
  <c r="L66" i="17"/>
  <c r="O66" i="17" s="1"/>
  <c r="P279" i="17"/>
  <c r="L629" i="18"/>
  <c r="P26" i="18"/>
  <c r="P68" i="18"/>
  <c r="L88" i="18"/>
  <c r="O88" i="18" s="1"/>
  <c r="L298" i="18"/>
  <c r="O298" i="18" s="1"/>
  <c r="O300" i="18"/>
  <c r="L402" i="18"/>
  <c r="O402" i="18" s="1"/>
  <c r="O404" i="18"/>
  <c r="P90" i="18"/>
  <c r="M88" i="18"/>
  <c r="P88" i="18" s="1"/>
  <c r="K174" i="18"/>
  <c r="I164" i="18"/>
  <c r="K164" i="18" s="1"/>
  <c r="L523" i="14"/>
  <c r="O523" i="14" s="1"/>
  <c r="J364" i="16"/>
  <c r="K364" i="16" s="1"/>
  <c r="L13" i="16"/>
  <c r="L11" i="16" s="1"/>
  <c r="N165" i="17"/>
  <c r="O23" i="17"/>
  <c r="N21" i="17"/>
  <c r="O21" i="17" s="1"/>
  <c r="P263" i="18"/>
  <c r="L165" i="18"/>
  <c r="O165" i="18" s="1"/>
  <c r="L53" i="18"/>
  <c r="O55" i="18"/>
  <c r="M181" i="15"/>
  <c r="P181" i="15" s="1"/>
  <c r="L261" i="15"/>
  <c r="O261" i="15" s="1"/>
  <c r="M470" i="16"/>
  <c r="P470" i="16" s="1"/>
  <c r="O300" i="16"/>
  <c r="N14" i="17"/>
  <c r="K522" i="18"/>
  <c r="O391" i="18"/>
  <c r="L389" i="18"/>
  <c r="O389" i="18" s="1"/>
  <c r="M277" i="18"/>
  <c r="P277" i="18" s="1"/>
  <c r="P279" i="18"/>
  <c r="K76" i="18"/>
  <c r="I64" i="18"/>
  <c r="K64" i="18" s="1"/>
  <c r="O167" i="15"/>
  <c r="O44" i="17"/>
  <c r="N261" i="18"/>
  <c r="O261" i="18" s="1"/>
  <c r="K537" i="18"/>
  <c r="O68" i="18"/>
  <c r="L132" i="18"/>
  <c r="O132" i="18" s="1"/>
  <c r="L328" i="18"/>
  <c r="O328" i="18" s="1"/>
  <c r="O279" i="18"/>
  <c r="L277" i="18"/>
  <c r="O277" i="18" s="1"/>
  <c r="L149" i="18"/>
  <c r="O149" i="18" s="1"/>
  <c r="O121" i="18"/>
  <c r="O44" i="16"/>
  <c r="P791" i="18"/>
  <c r="M788" i="18"/>
  <c r="M789" i="18"/>
  <c r="P789" i="18" s="1"/>
  <c r="P167" i="18"/>
  <c r="M165" i="18"/>
  <c r="P165" i="18" s="1"/>
  <c r="N20" i="18"/>
  <c r="N18" i="18" s="1"/>
  <c r="N13" i="18"/>
  <c r="N21" i="18"/>
  <c r="O19" i="18"/>
  <c r="M149" i="17"/>
  <c r="P149" i="17" s="1"/>
  <c r="O300" i="17"/>
  <c r="O15" i="18"/>
  <c r="M546" i="18"/>
  <c r="M547" i="18"/>
  <c r="P547" i="18" s="1"/>
  <c r="P549" i="18"/>
  <c r="M33" i="18"/>
  <c r="P631" i="18"/>
  <c r="M629" i="18"/>
  <c r="P629" i="18" s="1"/>
  <c r="P19" i="18"/>
  <c r="P41" i="18"/>
  <c r="O26" i="18"/>
  <c r="L16" i="18"/>
  <c r="O16" i="18" s="1"/>
  <c r="P16" i="18"/>
  <c r="I131" i="18"/>
  <c r="K131" i="18" s="1"/>
  <c r="K143" i="18"/>
  <c r="N28" i="18"/>
  <c r="O238" i="18"/>
  <c r="L227" i="18"/>
  <c r="O23" i="18"/>
  <c r="L21" i="18"/>
  <c r="L20" i="18"/>
  <c r="L13" i="18"/>
  <c r="O33" i="18"/>
  <c r="P9" i="18"/>
  <c r="P525" i="18"/>
  <c r="M523" i="18"/>
  <c r="P523" i="18" s="1"/>
  <c r="P23" i="18"/>
  <c r="M21" i="18"/>
  <c r="M20" i="18"/>
  <c r="O467" i="18"/>
  <c r="O9" i="18"/>
  <c r="I64" i="15"/>
  <c r="K64" i="15" s="1"/>
  <c r="K364" i="15"/>
  <c r="M402" i="15"/>
  <c r="P402" i="15" s="1"/>
  <c r="K237" i="18"/>
  <c r="I226" i="18"/>
  <c r="O29" i="18"/>
  <c r="P14" i="18"/>
  <c r="N31" i="18"/>
  <c r="L24" i="18"/>
  <c r="M632" i="15"/>
  <c r="P632" i="15" s="1"/>
  <c r="L181" i="16"/>
  <c r="O181" i="16" s="1"/>
  <c r="J275" i="16"/>
  <c r="K275" i="16" s="1"/>
  <c r="N181" i="17"/>
  <c r="P181" i="17" s="1"/>
  <c r="L13" i="17"/>
  <c r="L11" i="17" s="1"/>
  <c r="P66" i="17"/>
  <c r="K275" i="17"/>
  <c r="P68" i="17"/>
  <c r="O546" i="11"/>
  <c r="M33" i="17"/>
  <c r="M31" i="17" s="1"/>
  <c r="P31" i="17" s="1"/>
  <c r="K288" i="17"/>
  <c r="L419" i="17"/>
  <c r="O419" i="17" s="1"/>
  <c r="O404" i="17"/>
  <c r="L402" i="17"/>
  <c r="O402" i="17" s="1"/>
  <c r="O26" i="17"/>
  <c r="O184" i="17"/>
  <c r="P43" i="17"/>
  <c r="M41" i="17"/>
  <c r="P41" i="17" s="1"/>
  <c r="O300" i="15"/>
  <c r="P55" i="17"/>
  <c r="M53" i="17"/>
  <c r="P53" i="17" s="1"/>
  <c r="L402" i="14"/>
  <c r="O402" i="14" s="1"/>
  <c r="O151" i="14"/>
  <c r="P183" i="13"/>
  <c r="M629" i="16"/>
  <c r="P629" i="16" s="1"/>
  <c r="P90" i="16"/>
  <c r="N13" i="16"/>
  <c r="N10" i="16" s="1"/>
  <c r="K417" i="17"/>
  <c r="L227" i="17"/>
  <c r="L181" i="17"/>
  <c r="O183" i="17"/>
  <c r="O167" i="17"/>
  <c r="M421" i="14"/>
  <c r="M419" i="14" s="1"/>
  <c r="P419" i="14" s="1"/>
  <c r="M419" i="13"/>
  <c r="P419" i="13" s="1"/>
  <c r="O264" i="15"/>
  <c r="M345" i="16"/>
  <c r="P345" i="16" s="1"/>
  <c r="L21" i="16"/>
  <c r="O21" i="16" s="1"/>
  <c r="K433" i="17"/>
  <c r="O261" i="17"/>
  <c r="L119" i="17"/>
  <c r="O119" i="17" s="1"/>
  <c r="O261" i="16"/>
  <c r="N20" i="17"/>
  <c r="L345" i="17"/>
  <c r="O345" i="17" s="1"/>
  <c r="O134" i="17"/>
  <c r="L132" i="17"/>
  <c r="O132" i="17" s="1"/>
  <c r="L16" i="17"/>
  <c r="L24" i="17"/>
  <c r="N24" i="17"/>
  <c r="P165" i="16"/>
  <c r="O300" i="13"/>
  <c r="O23" i="16"/>
  <c r="O55" i="14"/>
  <c r="K77" i="15"/>
  <c r="O55" i="16"/>
  <c r="P167" i="16"/>
  <c r="M261" i="17"/>
  <c r="P261" i="17" s="1"/>
  <c r="K174" i="17"/>
  <c r="I164" i="17"/>
  <c r="K164" i="17" s="1"/>
  <c r="P330" i="16"/>
  <c r="L523" i="17"/>
  <c r="O523" i="17" s="1"/>
  <c r="L30" i="17"/>
  <c r="L28" i="17" s="1"/>
  <c r="L31" i="17"/>
  <c r="O31" i="17" s="1"/>
  <c r="L544" i="15"/>
  <c r="O544" i="15" s="1"/>
  <c r="O55" i="15"/>
  <c r="P634" i="16"/>
  <c r="O165" i="16"/>
  <c r="O167" i="16"/>
  <c r="L149" i="17"/>
  <c r="O149" i="17" s="1"/>
  <c r="O33" i="17"/>
  <c r="P317" i="17"/>
  <c r="M315" i="17"/>
  <c r="P315" i="17" s="1"/>
  <c r="O263" i="17"/>
  <c r="O657" i="17"/>
  <c r="L655" i="17"/>
  <c r="O655" i="17" s="1"/>
  <c r="P421" i="17"/>
  <c r="M419" i="17"/>
  <c r="I418" i="17"/>
  <c r="K418" i="17" s="1"/>
  <c r="K434" i="17"/>
  <c r="M389" i="17"/>
  <c r="P389" i="17" s="1"/>
  <c r="P391" i="17"/>
  <c r="P29" i="17"/>
  <c r="L419" i="3"/>
  <c r="O419" i="3" s="1"/>
  <c r="O631" i="13"/>
  <c r="P424" i="14"/>
  <c r="P43" i="14"/>
  <c r="P261" i="16"/>
  <c r="M687" i="17"/>
  <c r="M688" i="17"/>
  <c r="P688" i="17" s="1"/>
  <c r="P690" i="17"/>
  <c r="P330" i="17"/>
  <c r="M328" i="17"/>
  <c r="P328" i="17" s="1"/>
  <c r="L181" i="15"/>
  <c r="O181" i="15" s="1"/>
  <c r="P43" i="15"/>
  <c r="O687" i="17"/>
  <c r="L685" i="17"/>
  <c r="O685" i="17" s="1"/>
  <c r="P631" i="17"/>
  <c r="M629" i="17"/>
  <c r="P629" i="17" s="1"/>
  <c r="M469" i="17"/>
  <c r="M470" i="17"/>
  <c r="P470" i="17" s="1"/>
  <c r="P472" i="17"/>
  <c r="P347" i="13"/>
  <c r="L467" i="14"/>
  <c r="O467" i="14" s="1"/>
  <c r="L786" i="15"/>
  <c r="O786" i="15" s="1"/>
  <c r="O277" i="16"/>
  <c r="P660" i="17"/>
  <c r="M657" i="17"/>
  <c r="M658" i="17"/>
  <c r="P658" i="17" s="1"/>
  <c r="I65" i="17"/>
  <c r="K65" i="17" s="1"/>
  <c r="K77" i="17"/>
  <c r="M402" i="17"/>
  <c r="P402" i="17" s="1"/>
  <c r="P88" i="17"/>
  <c r="I226" i="17"/>
  <c r="N28" i="17"/>
  <c r="O263" i="16"/>
  <c r="L467" i="17"/>
  <c r="O467" i="17" s="1"/>
  <c r="L328" i="17"/>
  <c r="O328" i="17" s="1"/>
  <c r="M24" i="17"/>
  <c r="M16" i="17"/>
  <c r="P26" i="17"/>
  <c r="N9" i="17"/>
  <c r="N11" i="17"/>
  <c r="O53" i="17"/>
  <c r="L9" i="17"/>
  <c r="O12" i="17"/>
  <c r="P56" i="14"/>
  <c r="L119" i="15"/>
  <c r="O119" i="15" s="1"/>
  <c r="P168" i="15"/>
  <c r="M469" i="16"/>
  <c r="P469" i="16" s="1"/>
  <c r="P263" i="16"/>
  <c r="P449" i="17"/>
  <c r="M446" i="17"/>
  <c r="M447" i="17"/>
  <c r="P447" i="17" s="1"/>
  <c r="K143" i="17"/>
  <c r="I131" i="17"/>
  <c r="K131" i="17" s="1"/>
  <c r="P347" i="17"/>
  <c r="M345" i="17"/>
  <c r="P345" i="17" s="1"/>
  <c r="O19" i="17"/>
  <c r="O168" i="17"/>
  <c r="L389" i="14"/>
  <c r="O389" i="14" s="1"/>
  <c r="M66" i="14"/>
  <c r="P66" i="14" s="1"/>
  <c r="M632" i="16"/>
  <c r="P632" i="16" s="1"/>
  <c r="O301" i="16"/>
  <c r="M181" i="16"/>
  <c r="P181" i="16" s="1"/>
  <c r="P44" i="16"/>
  <c r="P23" i="16"/>
  <c r="O328" i="16"/>
  <c r="O23" i="15"/>
  <c r="P184" i="16"/>
  <c r="O183" i="14"/>
  <c r="P331" i="14"/>
  <c r="O687" i="16"/>
  <c r="L685" i="16"/>
  <c r="O685" i="16" s="1"/>
  <c r="O657" i="15"/>
  <c r="L655" i="15"/>
  <c r="O655" i="15" s="1"/>
  <c r="L786" i="3"/>
  <c r="O786" i="3" s="1"/>
  <c r="P90" i="12"/>
  <c r="M422" i="15"/>
  <c r="P422" i="15" s="1"/>
  <c r="L13" i="15"/>
  <c r="L11" i="15" s="1"/>
  <c r="O330" i="14"/>
  <c r="P351" i="16"/>
  <c r="P151" i="16"/>
  <c r="P279" i="16"/>
  <c r="O151" i="16"/>
  <c r="I226" i="16"/>
  <c r="K237" i="16"/>
  <c r="M688" i="16"/>
  <c r="P688" i="16" s="1"/>
  <c r="P690" i="16"/>
  <c r="M687" i="16"/>
  <c r="L88" i="16"/>
  <c r="O88" i="16" s="1"/>
  <c r="L389" i="7"/>
  <c r="O389" i="7" s="1"/>
  <c r="L786" i="10"/>
  <c r="O786" i="10" s="1"/>
  <c r="L419" i="14"/>
  <c r="O419" i="14" s="1"/>
  <c r="P330" i="14"/>
  <c r="M41" i="14"/>
  <c r="P41" i="14" s="1"/>
  <c r="L20" i="15"/>
  <c r="L18" i="15" s="1"/>
  <c r="P424" i="15"/>
  <c r="L544" i="16"/>
  <c r="O544" i="16" s="1"/>
  <c r="P149" i="16"/>
  <c r="P277" i="16"/>
  <c r="P21" i="16"/>
  <c r="P134" i="16"/>
  <c r="M132" i="16"/>
  <c r="P132" i="16" s="1"/>
  <c r="O68" i="6"/>
  <c r="L34" i="13"/>
  <c r="O34" i="13" s="1"/>
  <c r="O345" i="14"/>
  <c r="L315" i="16"/>
  <c r="O315" i="16" s="1"/>
  <c r="O91" i="16"/>
  <c r="M298" i="16"/>
  <c r="P298" i="16" s="1"/>
  <c r="O168" i="16"/>
  <c r="P26" i="16"/>
  <c r="M16" i="16"/>
  <c r="P16" i="16" s="1"/>
  <c r="M20" i="16"/>
  <c r="L34" i="12"/>
  <c r="O34" i="12" s="1"/>
  <c r="M419" i="16"/>
  <c r="P419" i="16" s="1"/>
  <c r="L298" i="16"/>
  <c r="O298" i="16" s="1"/>
  <c r="L227" i="16"/>
  <c r="O90" i="11"/>
  <c r="O135" i="12"/>
  <c r="M132" i="13"/>
  <c r="P132" i="13" s="1"/>
  <c r="L181" i="14"/>
  <c r="O181" i="14" s="1"/>
  <c r="P90" i="13"/>
  <c r="O264" i="14"/>
  <c r="L389" i="15"/>
  <c r="O389" i="15" s="1"/>
  <c r="O90" i="15"/>
  <c r="O301" i="15"/>
  <c r="M119" i="16"/>
  <c r="P119" i="16" s="1"/>
  <c r="P152" i="16"/>
  <c r="L119" i="16"/>
  <c r="O119" i="16" s="1"/>
  <c r="O121" i="16"/>
  <c r="P56" i="16"/>
  <c r="O56" i="16"/>
  <c r="N53" i="16"/>
  <c r="N37" i="16" s="1"/>
  <c r="O68" i="14"/>
  <c r="L66" i="14"/>
  <c r="O66" i="14" s="1"/>
  <c r="P55" i="16"/>
  <c r="O261" i="12"/>
  <c r="O391" i="16"/>
  <c r="L389" i="16"/>
  <c r="O389" i="16" s="1"/>
  <c r="L444" i="16"/>
  <c r="O444" i="16" s="1"/>
  <c r="O68" i="16"/>
  <c r="L66" i="16"/>
  <c r="O66" i="16" s="1"/>
  <c r="N9" i="16"/>
  <c r="P549" i="16"/>
  <c r="M546" i="16"/>
  <c r="P546" i="16" s="1"/>
  <c r="M547" i="16"/>
  <c r="P547" i="16" s="1"/>
  <c r="M33" i="16"/>
  <c r="O29" i="16"/>
  <c r="I65" i="16"/>
  <c r="K65" i="16" s="1"/>
  <c r="K77" i="16"/>
  <c r="P15" i="16"/>
  <c r="P56" i="12"/>
  <c r="M20" i="13"/>
  <c r="M18" i="13" s="1"/>
  <c r="O41" i="12"/>
  <c r="O347" i="13"/>
  <c r="L34" i="15"/>
  <c r="O34" i="15" s="1"/>
  <c r="P545" i="16"/>
  <c r="O9" i="16"/>
  <c r="P41" i="16"/>
  <c r="O279" i="16"/>
  <c r="N20" i="13"/>
  <c r="N18" i="13" s="1"/>
  <c r="L786" i="14"/>
  <c r="O786" i="14" s="1"/>
  <c r="L523" i="16"/>
  <c r="O523" i="16" s="1"/>
  <c r="O525" i="16"/>
  <c r="M66" i="16"/>
  <c r="P66" i="16" s="1"/>
  <c r="K143" i="16"/>
  <c r="I131" i="16"/>
  <c r="K131" i="16" s="1"/>
  <c r="M9" i="16"/>
  <c r="M119" i="8"/>
  <c r="P119" i="8" s="1"/>
  <c r="I543" i="16"/>
  <c r="K543" i="16" s="1"/>
  <c r="K559" i="16"/>
  <c r="K434" i="16"/>
  <c r="I418" i="16"/>
  <c r="K418" i="16" s="1"/>
  <c r="J417" i="16"/>
  <c r="K417" i="16" s="1"/>
  <c r="K433" i="16"/>
  <c r="L41" i="16"/>
  <c r="O347" i="16"/>
  <c r="L345" i="16"/>
  <c r="O345" i="16" s="1"/>
  <c r="L132" i="16"/>
  <c r="O132" i="16" s="1"/>
  <c r="O134" i="16"/>
  <c r="P29" i="16"/>
  <c r="P21" i="13"/>
  <c r="K364" i="14"/>
  <c r="M298" i="14"/>
  <c r="P298" i="14" s="1"/>
  <c r="O167" i="14"/>
  <c r="M277" i="14"/>
  <c r="P277" i="14" s="1"/>
  <c r="L419" i="15"/>
  <c r="O419" i="15" s="1"/>
  <c r="I226" i="15"/>
  <c r="K226" i="15" s="1"/>
  <c r="M277" i="15"/>
  <c r="P277" i="15" s="1"/>
  <c r="P264" i="15"/>
  <c r="N24" i="12"/>
  <c r="O24" i="12" s="1"/>
  <c r="L181" i="13"/>
  <c r="O181" i="13" s="1"/>
  <c r="L165" i="15"/>
  <c r="O165" i="15" s="1"/>
  <c r="O345" i="15"/>
  <c r="L298" i="15"/>
  <c r="O298" i="15" s="1"/>
  <c r="P68" i="15"/>
  <c r="M66" i="15"/>
  <c r="P66" i="15" s="1"/>
  <c r="L30" i="12"/>
  <c r="O30" i="12" s="1"/>
  <c r="L16" i="13"/>
  <c r="L14" i="13" s="1"/>
  <c r="O165" i="13"/>
  <c r="O88" i="13"/>
  <c r="P351" i="15"/>
  <c r="M24" i="15"/>
  <c r="M315" i="15"/>
  <c r="P315" i="15" s="1"/>
  <c r="P26" i="15"/>
  <c r="L30" i="15"/>
  <c r="O657" i="10"/>
  <c r="O347" i="15"/>
  <c r="L53" i="15"/>
  <c r="O53" i="15" s="1"/>
  <c r="L685" i="15"/>
  <c r="O685" i="15" s="1"/>
  <c r="P549" i="15"/>
  <c r="M546" i="15"/>
  <c r="O90" i="14"/>
  <c r="P347" i="15"/>
  <c r="O68" i="15"/>
  <c r="K559" i="15"/>
  <c r="I543" i="15"/>
  <c r="K543" i="15" s="1"/>
  <c r="O90" i="13"/>
  <c r="O33" i="14"/>
  <c r="M389" i="15"/>
  <c r="P389" i="15" s="1"/>
  <c r="P300" i="15"/>
  <c r="M298" i="15"/>
  <c r="P298" i="15" s="1"/>
  <c r="P263" i="15"/>
  <c r="M261" i="15"/>
  <c r="P261" i="15" s="1"/>
  <c r="L523" i="10"/>
  <c r="O523" i="10" s="1"/>
  <c r="O351" i="11"/>
  <c r="M88" i="13"/>
  <c r="P88" i="13" s="1"/>
  <c r="O26" i="13"/>
  <c r="O331" i="14"/>
  <c r="M24" i="14"/>
  <c r="M345" i="15"/>
  <c r="P345" i="15" s="1"/>
  <c r="L88" i="15"/>
  <c r="O88" i="15" s="1"/>
  <c r="P421" i="15"/>
  <c r="M419" i="15"/>
  <c r="P419" i="15" s="1"/>
  <c r="O446" i="15"/>
  <c r="L444" i="15"/>
  <c r="O444" i="15" s="1"/>
  <c r="N41" i="15"/>
  <c r="P41" i="15" s="1"/>
  <c r="M20" i="15"/>
  <c r="M18" i="15" s="1"/>
  <c r="O348" i="10"/>
  <c r="L389" i="10"/>
  <c r="O389" i="10" s="1"/>
  <c r="O55" i="12"/>
  <c r="L34" i="14"/>
  <c r="O34" i="14" s="1"/>
  <c r="O43" i="14"/>
  <c r="O347" i="14"/>
  <c r="P263" i="14"/>
  <c r="O469" i="15"/>
  <c r="P9" i="15"/>
  <c r="L41" i="15"/>
  <c r="O43" i="15"/>
  <c r="N20" i="15"/>
  <c r="N13" i="15"/>
  <c r="N21" i="15"/>
  <c r="O21" i="15" s="1"/>
  <c r="O331" i="15"/>
  <c r="K433" i="15"/>
  <c r="P167" i="15"/>
  <c r="M165" i="15"/>
  <c r="P165" i="15" s="1"/>
  <c r="I131" i="15"/>
  <c r="K131" i="15" s="1"/>
  <c r="K143" i="15"/>
  <c r="K417" i="15"/>
  <c r="P121" i="15"/>
  <c r="M119" i="15"/>
  <c r="P119" i="15" s="1"/>
  <c r="N414" i="15"/>
  <c r="O330" i="15"/>
  <c r="N328" i="15"/>
  <c r="O328" i="15" s="1"/>
  <c r="O238" i="15"/>
  <c r="L227" i="15"/>
  <c r="O55" i="9"/>
  <c r="P134" i="12"/>
  <c r="O298" i="12"/>
  <c r="O264" i="13"/>
  <c r="P351" i="14"/>
  <c r="P472" i="14"/>
  <c r="L165" i="14"/>
  <c r="O165" i="14" s="1"/>
  <c r="L119" i="14"/>
  <c r="O119" i="14" s="1"/>
  <c r="O91" i="14"/>
  <c r="L13" i="14"/>
  <c r="L11" i="14" s="1"/>
  <c r="O470" i="15"/>
  <c r="K434" i="15"/>
  <c r="I418" i="15"/>
  <c r="K418" i="15" s="1"/>
  <c r="P469" i="15"/>
  <c r="M467" i="15"/>
  <c r="P467" i="15" s="1"/>
  <c r="L9" i="15"/>
  <c r="O12" i="15"/>
  <c r="P55" i="15"/>
  <c r="M53" i="15"/>
  <c r="P151" i="13"/>
  <c r="O168" i="13"/>
  <c r="L389" i="13"/>
  <c r="O389" i="13" s="1"/>
  <c r="M470" i="14"/>
  <c r="P470" i="14" s="1"/>
  <c r="L88" i="14"/>
  <c r="O88" i="14" s="1"/>
  <c r="N261" i="14"/>
  <c r="P261" i="14" s="1"/>
  <c r="M446" i="15"/>
  <c r="M447" i="15"/>
  <c r="P447" i="15" s="1"/>
  <c r="P449" i="15"/>
  <c r="M33" i="15"/>
  <c r="L315" i="15"/>
  <c r="O315" i="15" s="1"/>
  <c r="L523" i="15"/>
  <c r="O523" i="15" s="1"/>
  <c r="P330" i="15"/>
  <c r="M328" i="15"/>
  <c r="P90" i="15"/>
  <c r="M88" i="15"/>
  <c r="P88" i="15" s="1"/>
  <c r="N24" i="15"/>
  <c r="N16" i="15"/>
  <c r="L24" i="15"/>
  <c r="L16" i="15"/>
  <c r="O26" i="15"/>
  <c r="O657" i="11"/>
  <c r="P181" i="12"/>
  <c r="O43" i="12"/>
  <c r="P43" i="12"/>
  <c r="N16" i="13"/>
  <c r="N14" i="13" s="1"/>
  <c r="N24" i="13"/>
  <c r="O24" i="13" s="1"/>
  <c r="P167" i="13"/>
  <c r="M181" i="13"/>
  <c r="P181" i="13" s="1"/>
  <c r="M119" i="14"/>
  <c r="P119" i="14" s="1"/>
  <c r="L21" i="14"/>
  <c r="P317" i="14"/>
  <c r="P469" i="14"/>
  <c r="L315" i="12"/>
  <c r="O315" i="12" s="1"/>
  <c r="L13" i="12"/>
  <c r="O55" i="13"/>
  <c r="O300" i="12"/>
  <c r="O23" i="12"/>
  <c r="O687" i="13"/>
  <c r="O134" i="13"/>
  <c r="K434" i="7"/>
  <c r="O167" i="12"/>
  <c r="K143" i="12"/>
  <c r="L298" i="14"/>
  <c r="O298" i="14" s="1"/>
  <c r="N53" i="14"/>
  <c r="O53" i="14" s="1"/>
  <c r="P90" i="14"/>
  <c r="O279" i="14"/>
  <c r="L277" i="14"/>
  <c r="O277" i="14" s="1"/>
  <c r="O23" i="14"/>
  <c r="L30" i="14"/>
  <c r="O30" i="14" s="1"/>
  <c r="L30" i="13"/>
  <c r="L28" i="13" s="1"/>
  <c r="O28" i="13" s="1"/>
  <c r="P59" i="14"/>
  <c r="O446" i="14"/>
  <c r="L444" i="14"/>
  <c r="O444" i="14" s="1"/>
  <c r="M119" i="9"/>
  <c r="P119" i="9" s="1"/>
  <c r="O347" i="11"/>
  <c r="M446" i="12"/>
  <c r="P446" i="12" s="1"/>
  <c r="P88" i="14"/>
  <c r="P183" i="14"/>
  <c r="M181" i="14"/>
  <c r="P181" i="14" s="1"/>
  <c r="P151" i="11"/>
  <c r="P330" i="12"/>
  <c r="O132" i="12"/>
  <c r="N149" i="14"/>
  <c r="O149" i="14" s="1"/>
  <c r="P167" i="14"/>
  <c r="M165" i="14"/>
  <c r="P165" i="14" s="1"/>
  <c r="P151" i="14"/>
  <c r="L444" i="12"/>
  <c r="O444" i="12" s="1"/>
  <c r="L467" i="13"/>
  <c r="O467" i="13" s="1"/>
  <c r="O68" i="13"/>
  <c r="P55" i="14"/>
  <c r="M132" i="14"/>
  <c r="P132" i="14" s="1"/>
  <c r="O134" i="14"/>
  <c r="L132" i="14"/>
  <c r="O132" i="14" s="1"/>
  <c r="O331" i="10"/>
  <c r="L786" i="11"/>
  <c r="O786" i="11" s="1"/>
  <c r="M119" i="11"/>
  <c r="P119" i="11" s="1"/>
  <c r="L16" i="12"/>
  <c r="O16" i="12" s="1"/>
  <c r="M41" i="12"/>
  <c r="P41" i="12" s="1"/>
  <c r="L402" i="13"/>
  <c r="O402" i="13" s="1"/>
  <c r="P331" i="13"/>
  <c r="O33" i="13"/>
  <c r="O631" i="14"/>
  <c r="L629" i="14"/>
  <c r="O629" i="14" s="1"/>
  <c r="K76" i="14"/>
  <c r="I64" i="14"/>
  <c r="K64" i="14" s="1"/>
  <c r="O238" i="14"/>
  <c r="L227" i="14"/>
  <c r="P26" i="14"/>
  <c r="N16" i="14"/>
  <c r="K248" i="14"/>
  <c r="I226" i="14"/>
  <c r="K77" i="14"/>
  <c r="I65" i="14"/>
  <c r="K65" i="14" s="1"/>
  <c r="P23" i="14"/>
  <c r="M20" i="14"/>
  <c r="M21" i="14"/>
  <c r="L786" i="12"/>
  <c r="O786" i="12" s="1"/>
  <c r="P23" i="13"/>
  <c r="O21" i="13"/>
  <c r="M165" i="13"/>
  <c r="P165" i="13" s="1"/>
  <c r="M687" i="14"/>
  <c r="M688" i="14"/>
  <c r="P688" i="14" s="1"/>
  <c r="P690" i="14"/>
  <c r="K559" i="14"/>
  <c r="I543" i="14"/>
  <c r="K543" i="14" s="1"/>
  <c r="P660" i="14"/>
  <c r="M657" i="14"/>
  <c r="M658" i="14"/>
  <c r="P658" i="14" s="1"/>
  <c r="M389" i="14"/>
  <c r="P389" i="14" s="1"/>
  <c r="O328" i="14"/>
  <c r="O26" i="14"/>
  <c r="L16" i="14"/>
  <c r="O15" i="14"/>
  <c r="L629" i="10"/>
  <c r="O629" i="10" s="1"/>
  <c r="O347" i="10"/>
  <c r="O687" i="14"/>
  <c r="L685" i="14"/>
  <c r="O685" i="14" s="1"/>
  <c r="K434" i="14"/>
  <c r="I418" i="14"/>
  <c r="K418" i="14" s="1"/>
  <c r="I417" i="14"/>
  <c r="K417" i="14" s="1"/>
  <c r="K433" i="14"/>
  <c r="O29" i="14"/>
  <c r="O12" i="14"/>
  <c r="L9" i="14"/>
  <c r="L20" i="14"/>
  <c r="K143" i="14"/>
  <c r="I131" i="14"/>
  <c r="K131" i="14" s="1"/>
  <c r="N20" i="14"/>
  <c r="N18" i="14" s="1"/>
  <c r="N13" i="14"/>
  <c r="N21" i="14"/>
  <c r="O41" i="14"/>
  <c r="P545" i="14"/>
  <c r="P549" i="14"/>
  <c r="M546" i="14"/>
  <c r="P546" i="14" s="1"/>
  <c r="M547" i="14"/>
  <c r="P547" i="14" s="1"/>
  <c r="M33" i="14"/>
  <c r="M13" i="14" s="1"/>
  <c r="P347" i="14"/>
  <c r="M345" i="14"/>
  <c r="P345" i="14" s="1"/>
  <c r="P404" i="14"/>
  <c r="M402" i="14"/>
  <c r="P402" i="14" s="1"/>
  <c r="P9" i="14"/>
  <c r="M328" i="14"/>
  <c r="P328" i="14" s="1"/>
  <c r="N24" i="14"/>
  <c r="L24" i="14"/>
  <c r="L544" i="13"/>
  <c r="O544" i="13" s="1"/>
  <c r="M402" i="13"/>
  <c r="P402" i="13" s="1"/>
  <c r="M687" i="13"/>
  <c r="P690" i="13"/>
  <c r="M688" i="13"/>
  <c r="P688" i="13" s="1"/>
  <c r="O788" i="13"/>
  <c r="L786" i="13"/>
  <c r="O786" i="13" s="1"/>
  <c r="L119" i="13"/>
  <c r="O119" i="13" s="1"/>
  <c r="N298" i="13"/>
  <c r="O298" i="13" s="1"/>
  <c r="P55" i="10"/>
  <c r="O183" i="12"/>
  <c r="N261" i="13"/>
  <c r="O261" i="13" s="1"/>
  <c r="P263" i="13"/>
  <c r="O167" i="13"/>
  <c r="K131" i="12"/>
  <c r="L655" i="13"/>
  <c r="O655" i="13" s="1"/>
  <c r="K434" i="13"/>
  <c r="I418" i="13"/>
  <c r="K418" i="13" s="1"/>
  <c r="O301" i="13"/>
  <c r="P301" i="13"/>
  <c r="K143" i="13"/>
  <c r="I131" i="13"/>
  <c r="K131" i="13" s="1"/>
  <c r="M41" i="13"/>
  <c r="P41" i="13" s="1"/>
  <c r="P43" i="13"/>
  <c r="L277" i="11"/>
  <c r="O277" i="11" s="1"/>
  <c r="K364" i="11"/>
  <c r="P263" i="12"/>
  <c r="P404" i="12"/>
  <c r="O26" i="12"/>
  <c r="L66" i="13"/>
  <c r="O66" i="13" s="1"/>
  <c r="M119" i="13"/>
  <c r="P119" i="13" s="1"/>
  <c r="O43" i="13"/>
  <c r="O421" i="13"/>
  <c r="L419" i="13"/>
  <c r="O419" i="13" s="1"/>
  <c r="O184" i="11"/>
  <c r="M277" i="13"/>
  <c r="P277" i="13" s="1"/>
  <c r="P279" i="13"/>
  <c r="L277" i="7"/>
  <c r="O277" i="7" s="1"/>
  <c r="P347" i="11"/>
  <c r="L20" i="12"/>
  <c r="L18" i="12" s="1"/>
  <c r="P300" i="12"/>
  <c r="L66" i="12"/>
  <c r="O66" i="12" s="1"/>
  <c r="L31" i="12"/>
  <c r="O31" i="12" s="1"/>
  <c r="M149" i="13"/>
  <c r="P149" i="13" s="1"/>
  <c r="O446" i="13"/>
  <c r="L444" i="13"/>
  <c r="O444" i="13" s="1"/>
  <c r="L315" i="10"/>
  <c r="O315" i="10" s="1"/>
  <c r="P261" i="12"/>
  <c r="P300" i="13"/>
  <c r="M298" i="13"/>
  <c r="M66" i="13"/>
  <c r="P66" i="13" s="1"/>
  <c r="P68" i="13"/>
  <c r="O263" i="12"/>
  <c r="P183" i="12"/>
  <c r="O279" i="12"/>
  <c r="M345" i="13"/>
  <c r="P345" i="13" s="1"/>
  <c r="O56" i="13"/>
  <c r="P690" i="8"/>
  <c r="M421" i="10"/>
  <c r="P421" i="10" s="1"/>
  <c r="O167" i="11"/>
  <c r="O90" i="12"/>
  <c r="M277" i="12"/>
  <c r="P277" i="12" s="1"/>
  <c r="O134" i="12"/>
  <c r="I543" i="13"/>
  <c r="K543" i="13" s="1"/>
  <c r="K559" i="13"/>
  <c r="P657" i="13"/>
  <c r="M655" i="13"/>
  <c r="P655" i="13" s="1"/>
  <c r="L315" i="13"/>
  <c r="O315" i="13" s="1"/>
  <c r="I226" i="13"/>
  <c r="P330" i="13"/>
  <c r="M328" i="13"/>
  <c r="K77" i="13"/>
  <c r="I65" i="13"/>
  <c r="K65" i="13" s="1"/>
  <c r="O238" i="13"/>
  <c r="L227" i="13"/>
  <c r="L315" i="11"/>
  <c r="O315" i="11" s="1"/>
  <c r="P347" i="10"/>
  <c r="N328" i="12"/>
  <c r="P328" i="12" s="1"/>
  <c r="N88" i="12"/>
  <c r="O88" i="12" s="1"/>
  <c r="P151" i="12"/>
  <c r="P545" i="13"/>
  <c r="J417" i="13"/>
  <c r="K417" i="13" s="1"/>
  <c r="K433" i="13"/>
  <c r="L9" i="13"/>
  <c r="O12" i="13"/>
  <c r="O151" i="13"/>
  <c r="L149" i="13"/>
  <c r="O149" i="13" s="1"/>
  <c r="O23" i="13"/>
  <c r="L20" i="13"/>
  <c r="L13" i="13"/>
  <c r="P549" i="13"/>
  <c r="M547" i="13"/>
  <c r="P547" i="13" s="1"/>
  <c r="M546" i="13"/>
  <c r="P546" i="13" s="1"/>
  <c r="M33" i="13"/>
  <c r="O525" i="13"/>
  <c r="L523" i="13"/>
  <c r="O523" i="13" s="1"/>
  <c r="O19" i="13"/>
  <c r="P264" i="13"/>
  <c r="P391" i="13"/>
  <c r="M389" i="13"/>
  <c r="P389" i="13" s="1"/>
  <c r="N53" i="13"/>
  <c r="O330" i="13"/>
  <c r="N328" i="13"/>
  <c r="O328" i="13" s="1"/>
  <c r="P26" i="13"/>
  <c r="M16" i="13"/>
  <c r="M24" i="13"/>
  <c r="O279" i="13"/>
  <c r="L277" i="13"/>
  <c r="O277" i="13" s="1"/>
  <c r="P55" i="13"/>
  <c r="M53" i="13"/>
  <c r="N31" i="13"/>
  <c r="O31" i="13" s="1"/>
  <c r="N13" i="13"/>
  <c r="N30" i="13"/>
  <c r="N28" i="13" s="1"/>
  <c r="O41" i="13"/>
  <c r="I64" i="13"/>
  <c r="K64" i="13" s="1"/>
  <c r="K76" i="13"/>
  <c r="P19" i="13"/>
  <c r="P317" i="13"/>
  <c r="M315" i="13"/>
  <c r="P315" i="13" s="1"/>
  <c r="O29" i="13"/>
  <c r="N414" i="13"/>
  <c r="M20" i="12"/>
  <c r="M18" i="12" s="1"/>
  <c r="L467" i="12"/>
  <c r="O467" i="12" s="1"/>
  <c r="O469" i="12"/>
  <c r="I418" i="12"/>
  <c r="K418" i="12" s="1"/>
  <c r="K434" i="12"/>
  <c r="P328" i="11"/>
  <c r="O167" i="6"/>
  <c r="I226" i="11"/>
  <c r="K226" i="11" s="1"/>
  <c r="N149" i="11"/>
  <c r="P149" i="11" s="1"/>
  <c r="O183" i="11"/>
  <c r="P263" i="11"/>
  <c r="M345" i="11"/>
  <c r="P345" i="11" s="1"/>
  <c r="M447" i="12"/>
  <c r="P447" i="12" s="1"/>
  <c r="L119" i="12"/>
  <c r="O119" i="12" s="1"/>
  <c r="K76" i="12"/>
  <c r="I64" i="12"/>
  <c r="K64" i="12" s="1"/>
  <c r="M389" i="12"/>
  <c r="P389" i="12" s="1"/>
  <c r="P391" i="12"/>
  <c r="O657" i="9"/>
  <c r="M345" i="10"/>
  <c r="P345" i="10" s="1"/>
  <c r="M149" i="12"/>
  <c r="P149" i="12" s="1"/>
  <c r="P138" i="12"/>
  <c r="M119" i="6"/>
  <c r="P119" i="6" s="1"/>
  <c r="P688" i="8"/>
  <c r="L34" i="9"/>
  <c r="O34" i="9" s="1"/>
  <c r="O331" i="11"/>
  <c r="O88" i="10"/>
  <c r="P404" i="11"/>
  <c r="M21" i="12"/>
  <c r="L523" i="12"/>
  <c r="O523" i="12" s="1"/>
  <c r="O330" i="11"/>
  <c r="K364" i="12"/>
  <c r="M298" i="12"/>
  <c r="P298" i="12" s="1"/>
  <c r="O687" i="12"/>
  <c r="L685" i="12"/>
  <c r="O685" i="12" s="1"/>
  <c r="L389" i="12"/>
  <c r="O389" i="12" s="1"/>
  <c r="O391" i="12"/>
  <c r="P660" i="12"/>
  <c r="M657" i="12"/>
  <c r="M658" i="12"/>
  <c r="P658" i="12" s="1"/>
  <c r="K559" i="12"/>
  <c r="I543" i="12"/>
  <c r="K543" i="12" s="1"/>
  <c r="O421" i="12"/>
  <c r="L419" i="12"/>
  <c r="L328" i="11"/>
  <c r="O328" i="11" s="1"/>
  <c r="P424" i="12"/>
  <c r="M421" i="12"/>
  <c r="M422" i="12"/>
  <c r="P422" i="12" s="1"/>
  <c r="M33" i="12"/>
  <c r="P29" i="12"/>
  <c r="O151" i="12"/>
  <c r="L149" i="12"/>
  <c r="O149" i="12" s="1"/>
  <c r="O12" i="12"/>
  <c r="L9" i="12"/>
  <c r="P90" i="7"/>
  <c r="P328" i="8"/>
  <c r="O657" i="12"/>
  <c r="L655" i="12"/>
  <c r="O655" i="12" s="1"/>
  <c r="P545" i="12"/>
  <c r="N20" i="12"/>
  <c r="N18" i="12" s="1"/>
  <c r="N13" i="12"/>
  <c r="N10" i="12" s="1"/>
  <c r="O181" i="12"/>
  <c r="O330" i="12"/>
  <c r="M16" i="12"/>
  <c r="P16" i="12" s="1"/>
  <c r="P26" i="12"/>
  <c r="M24" i="12"/>
  <c r="P345" i="12"/>
  <c r="K77" i="12"/>
  <c r="I65" i="12"/>
  <c r="K65" i="12" s="1"/>
  <c r="O19" i="12"/>
  <c r="O90" i="7"/>
  <c r="P43" i="8"/>
  <c r="L685" i="11"/>
  <c r="O685" i="11" s="1"/>
  <c r="L523" i="11"/>
  <c r="O523" i="11" s="1"/>
  <c r="L165" i="11"/>
  <c r="O165" i="11" s="1"/>
  <c r="O53" i="11"/>
  <c r="O55" i="11"/>
  <c r="P55" i="11"/>
  <c r="O631" i="12"/>
  <c r="L629" i="12"/>
  <c r="O629" i="12" s="1"/>
  <c r="P347" i="12"/>
  <c r="K433" i="12"/>
  <c r="I417" i="12"/>
  <c r="K417" i="12" s="1"/>
  <c r="P15" i="12"/>
  <c r="P53" i="12"/>
  <c r="N21" i="12"/>
  <c r="O21" i="12" s="1"/>
  <c r="P184" i="12"/>
  <c r="O184" i="12"/>
  <c r="K174" i="8"/>
  <c r="L544" i="9"/>
  <c r="O544" i="9" s="1"/>
  <c r="L444" i="9"/>
  <c r="O444" i="9" s="1"/>
  <c r="P331" i="10"/>
  <c r="O33" i="11"/>
  <c r="P279" i="11"/>
  <c r="O151" i="11"/>
  <c r="M389" i="11"/>
  <c r="P389" i="11" s="1"/>
  <c r="P469" i="12"/>
  <c r="M467" i="12"/>
  <c r="P467" i="12" s="1"/>
  <c r="L402" i="12"/>
  <c r="O402" i="12" s="1"/>
  <c r="K174" i="12"/>
  <c r="I164" i="12"/>
  <c r="K164" i="12" s="1"/>
  <c r="M9" i="12"/>
  <c r="P317" i="12"/>
  <c r="M315" i="12"/>
  <c r="P315" i="12" s="1"/>
  <c r="M66" i="12"/>
  <c r="P66" i="12" s="1"/>
  <c r="O238" i="12"/>
  <c r="L227" i="12"/>
  <c r="P23" i="12"/>
  <c r="P151" i="3"/>
  <c r="O68" i="4"/>
  <c r="L149" i="8"/>
  <c r="O149" i="8" s="1"/>
  <c r="M402" i="9"/>
  <c r="P402" i="9" s="1"/>
  <c r="P261" i="10"/>
  <c r="P41" i="10"/>
  <c r="M687" i="12"/>
  <c r="M688" i="12"/>
  <c r="P688" i="12" s="1"/>
  <c r="P690" i="12"/>
  <c r="P549" i="12"/>
  <c r="M546" i="12"/>
  <c r="P546" i="12" s="1"/>
  <c r="M547" i="12"/>
  <c r="P547" i="12" s="1"/>
  <c r="O331" i="12"/>
  <c r="P331" i="12"/>
  <c r="M119" i="12"/>
  <c r="P119" i="12" s="1"/>
  <c r="L345" i="12"/>
  <c r="O345" i="12" s="1"/>
  <c r="O347" i="12"/>
  <c r="M132" i="12"/>
  <c r="P132" i="12" s="1"/>
  <c r="N9" i="12"/>
  <c r="P167" i="12"/>
  <c r="N165" i="12"/>
  <c r="O165" i="12" s="1"/>
  <c r="P168" i="12"/>
  <c r="O168" i="12"/>
  <c r="O33" i="9"/>
  <c r="O263" i="8"/>
  <c r="O330" i="10"/>
  <c r="P263" i="10"/>
  <c r="L30" i="11"/>
  <c r="L28" i="11" s="1"/>
  <c r="O28" i="11" s="1"/>
  <c r="O43" i="11"/>
  <c r="O121" i="11"/>
  <c r="L119" i="11"/>
  <c r="O119" i="11" s="1"/>
  <c r="L629" i="9"/>
  <c r="O629" i="9" s="1"/>
  <c r="P53" i="11"/>
  <c r="P90" i="10"/>
  <c r="P68" i="11"/>
  <c r="M66" i="11"/>
  <c r="P66" i="11" s="1"/>
  <c r="P549" i="5"/>
  <c r="P330" i="10"/>
  <c r="P328" i="10"/>
  <c r="N53" i="10"/>
  <c r="P53" i="10" s="1"/>
  <c r="N41" i="11"/>
  <c r="P41" i="11" s="1"/>
  <c r="P134" i="11"/>
  <c r="M132" i="11"/>
  <c r="P132" i="11" s="1"/>
  <c r="M544" i="5"/>
  <c r="P544" i="5" s="1"/>
  <c r="P345" i="8"/>
  <c r="O55" i="10"/>
  <c r="L419" i="10"/>
  <c r="O419" i="10" s="1"/>
  <c r="M88" i="10"/>
  <c r="P88" i="10" s="1"/>
  <c r="P43" i="11"/>
  <c r="O631" i="11"/>
  <c r="L629" i="11"/>
  <c r="O629" i="11" s="1"/>
  <c r="L298" i="11"/>
  <c r="O298" i="11" s="1"/>
  <c r="K77" i="11"/>
  <c r="I65" i="11"/>
  <c r="K65" i="11" s="1"/>
  <c r="P300" i="11"/>
  <c r="M298" i="11"/>
  <c r="P298" i="11" s="1"/>
  <c r="P330" i="11"/>
  <c r="P347" i="7"/>
  <c r="L419" i="8"/>
  <c r="O419" i="8" s="1"/>
  <c r="K76" i="9"/>
  <c r="O328" i="10"/>
  <c r="O90" i="10"/>
  <c r="I418" i="11"/>
  <c r="K418" i="11" s="1"/>
  <c r="O88" i="7"/>
  <c r="M687" i="8"/>
  <c r="P687" i="8" s="1"/>
  <c r="L66" i="9"/>
  <c r="O66" i="9" s="1"/>
  <c r="M132" i="10"/>
  <c r="P132" i="10" s="1"/>
  <c r="P690" i="10"/>
  <c r="L88" i="11"/>
  <c r="O88" i="11" s="1"/>
  <c r="P264" i="11"/>
  <c r="L444" i="11"/>
  <c r="O444" i="11" s="1"/>
  <c r="O404" i="11"/>
  <c r="L402" i="11"/>
  <c r="O402" i="11" s="1"/>
  <c r="M685" i="10"/>
  <c r="P685" i="10" s="1"/>
  <c r="P687" i="10"/>
  <c r="N414" i="11"/>
  <c r="M66" i="9"/>
  <c r="P66" i="9" s="1"/>
  <c r="L53" i="9"/>
  <c r="O53" i="9" s="1"/>
  <c r="L345" i="10"/>
  <c r="O345" i="10" s="1"/>
  <c r="P43" i="10"/>
  <c r="M544" i="11"/>
  <c r="P544" i="11" s="1"/>
  <c r="P546" i="11"/>
  <c r="O238" i="11"/>
  <c r="L227" i="11"/>
  <c r="K559" i="11"/>
  <c r="J543" i="11"/>
  <c r="K543" i="11" s="1"/>
  <c r="M467" i="11"/>
  <c r="P467" i="11" s="1"/>
  <c r="P424" i="11"/>
  <c r="M421" i="11"/>
  <c r="M422" i="11"/>
  <c r="P422" i="11" s="1"/>
  <c r="M33" i="11"/>
  <c r="M13" i="11" s="1"/>
  <c r="M181" i="11"/>
  <c r="P181" i="11" s="1"/>
  <c r="P183" i="11"/>
  <c r="L132" i="11"/>
  <c r="O132" i="11" s="1"/>
  <c r="O134" i="11"/>
  <c r="L21" i="11"/>
  <c r="O21" i="11" s="1"/>
  <c r="L13" i="11"/>
  <c r="L11" i="11" s="1"/>
  <c r="L20" i="11"/>
  <c r="O23" i="11"/>
  <c r="N30" i="11"/>
  <c r="N28" i="11" s="1"/>
  <c r="N31" i="11"/>
  <c r="O31" i="11" s="1"/>
  <c r="L34" i="11"/>
  <c r="O34" i="11" s="1"/>
  <c r="J417" i="11"/>
  <c r="K417" i="11" s="1"/>
  <c r="K433" i="11"/>
  <c r="O469" i="11"/>
  <c r="L467" i="11"/>
  <c r="O467" i="11" s="1"/>
  <c r="P15" i="11"/>
  <c r="O29" i="11"/>
  <c r="M315" i="8"/>
  <c r="P315" i="8" s="1"/>
  <c r="P330" i="8"/>
  <c r="N24" i="10"/>
  <c r="M20" i="10"/>
  <c r="M18" i="10" s="1"/>
  <c r="L119" i="10"/>
  <c r="O119" i="10" s="1"/>
  <c r="M298" i="10"/>
  <c r="P298" i="10" s="1"/>
  <c r="M629" i="11"/>
  <c r="P629" i="11" s="1"/>
  <c r="P631" i="11"/>
  <c r="M88" i="11"/>
  <c r="P90" i="11"/>
  <c r="P23" i="11"/>
  <c r="M20" i="11"/>
  <c r="M21" i="11"/>
  <c r="P21" i="11" s="1"/>
  <c r="L16" i="11"/>
  <c r="O16" i="11" s="1"/>
  <c r="O12" i="11"/>
  <c r="L9" i="11"/>
  <c r="N24" i="11"/>
  <c r="O24" i="11" s="1"/>
  <c r="L181" i="11"/>
  <c r="O181" i="11" s="1"/>
  <c r="N20" i="11"/>
  <c r="N18" i="11" s="1"/>
  <c r="N13" i="11"/>
  <c r="N10" i="11" s="1"/>
  <c r="M9" i="11"/>
  <c r="L16" i="9"/>
  <c r="L14" i="9" s="1"/>
  <c r="L345" i="11"/>
  <c r="O345" i="11" s="1"/>
  <c r="M315" i="11"/>
  <c r="P315" i="11" s="1"/>
  <c r="O391" i="11"/>
  <c r="L389" i="11"/>
  <c r="O389" i="11" s="1"/>
  <c r="O15" i="11"/>
  <c r="O263" i="11"/>
  <c r="L261" i="11"/>
  <c r="O261" i="11" s="1"/>
  <c r="L66" i="11"/>
  <c r="O66" i="11" s="1"/>
  <c r="O68" i="11"/>
  <c r="O26" i="11"/>
  <c r="P68" i="10"/>
  <c r="M66" i="10"/>
  <c r="P66" i="10" s="1"/>
  <c r="P26" i="11"/>
  <c r="M16" i="11"/>
  <c r="P16" i="11" s="1"/>
  <c r="O419" i="11"/>
  <c r="P152" i="11"/>
  <c r="O152" i="11"/>
  <c r="M165" i="11"/>
  <c r="P165" i="11" s="1"/>
  <c r="P167" i="11"/>
  <c r="P261" i="11"/>
  <c r="N9" i="11"/>
  <c r="I64" i="11"/>
  <c r="K64" i="11" s="1"/>
  <c r="K76" i="11"/>
  <c r="P29" i="11"/>
  <c r="I543" i="8"/>
  <c r="K543" i="8" s="1"/>
  <c r="M422" i="9"/>
  <c r="P422" i="9" s="1"/>
  <c r="L119" i="9"/>
  <c r="O119" i="9" s="1"/>
  <c r="P330" i="9"/>
  <c r="O446" i="10"/>
  <c r="M149" i="10"/>
  <c r="P149" i="10" s="1"/>
  <c r="P391" i="10"/>
  <c r="M24" i="10"/>
  <c r="O261" i="10"/>
  <c r="O687" i="10"/>
  <c r="P300" i="8"/>
  <c r="L655" i="8"/>
  <c r="O655" i="8" s="1"/>
  <c r="O525" i="9"/>
  <c r="O263" i="10"/>
  <c r="O68" i="10"/>
  <c r="L66" i="10"/>
  <c r="O66" i="10" s="1"/>
  <c r="M149" i="8"/>
  <c r="P149" i="8" s="1"/>
  <c r="P347" i="8"/>
  <c r="L467" i="9"/>
  <c r="O467" i="9" s="1"/>
  <c r="P26" i="9"/>
  <c r="L34" i="10"/>
  <c r="O34" i="10" s="1"/>
  <c r="M298" i="7"/>
  <c r="P298" i="7" s="1"/>
  <c r="L389" i="8"/>
  <c r="O389" i="8" s="1"/>
  <c r="O91" i="10"/>
  <c r="M66" i="7"/>
  <c r="P66" i="7" s="1"/>
  <c r="L277" i="9"/>
  <c r="O277" i="9" s="1"/>
  <c r="O43" i="10"/>
  <c r="L41" i="10"/>
  <c r="O41" i="10" s="1"/>
  <c r="M88" i="7"/>
  <c r="P88" i="7" s="1"/>
  <c r="L685" i="7"/>
  <c r="O685" i="7" s="1"/>
  <c r="M315" i="7"/>
  <c r="P315" i="7" s="1"/>
  <c r="P43" i="7"/>
  <c r="O43" i="8"/>
  <c r="K288" i="8"/>
  <c r="M24" i="9"/>
  <c r="P348" i="9"/>
  <c r="M277" i="10"/>
  <c r="P277" i="10" s="1"/>
  <c r="L298" i="10"/>
  <c r="O298" i="10" s="1"/>
  <c r="L467" i="10"/>
  <c r="O467" i="10" s="1"/>
  <c r="L261" i="8"/>
  <c r="O261" i="8" s="1"/>
  <c r="L315" i="9"/>
  <c r="O315" i="9" s="1"/>
  <c r="P424" i="10"/>
  <c r="M315" i="10"/>
  <c r="P315" i="10" s="1"/>
  <c r="L227" i="10"/>
  <c r="O238" i="10"/>
  <c r="O264" i="10"/>
  <c r="O134" i="10"/>
  <c r="L132" i="10"/>
  <c r="O132" i="10" s="1"/>
  <c r="L30" i="10"/>
  <c r="O30" i="10" s="1"/>
  <c r="L31" i="10"/>
  <c r="O31" i="10" s="1"/>
  <c r="L149" i="10"/>
  <c r="O149" i="10" s="1"/>
  <c r="O348" i="7"/>
  <c r="P121" i="7"/>
  <c r="L786" i="9"/>
  <c r="O786" i="9" s="1"/>
  <c r="O404" i="10"/>
  <c r="L402" i="10"/>
  <c r="O402" i="10" s="1"/>
  <c r="O181" i="10"/>
  <c r="P181" i="10"/>
  <c r="O9" i="10"/>
  <c r="O90" i="8"/>
  <c r="O404" i="9"/>
  <c r="M446" i="10"/>
  <c r="M447" i="10"/>
  <c r="P447" i="10" s="1"/>
  <c r="M33" i="10"/>
  <c r="P449" i="10"/>
  <c r="O279" i="10"/>
  <c r="L277" i="10"/>
  <c r="O277" i="10" s="1"/>
  <c r="O544" i="10"/>
  <c r="I65" i="10"/>
  <c r="K65" i="10" s="1"/>
  <c r="K77" i="10"/>
  <c r="P29" i="10"/>
  <c r="P184" i="10"/>
  <c r="O184" i="10"/>
  <c r="P549" i="10"/>
  <c r="M546" i="10"/>
  <c r="M547" i="10"/>
  <c r="P547" i="10" s="1"/>
  <c r="N21" i="10"/>
  <c r="P21" i="10" s="1"/>
  <c r="N20" i="10"/>
  <c r="N18" i="10" s="1"/>
  <c r="N13" i="10"/>
  <c r="O546" i="10"/>
  <c r="O23" i="10"/>
  <c r="L20" i="10"/>
  <c r="L13" i="10"/>
  <c r="P167" i="10"/>
  <c r="O167" i="10"/>
  <c r="K433" i="10"/>
  <c r="P12" i="10"/>
  <c r="M9" i="10"/>
  <c r="P23" i="10"/>
  <c r="I64" i="10"/>
  <c r="K64" i="10" s="1"/>
  <c r="K76" i="10"/>
  <c r="N165" i="10"/>
  <c r="O444" i="10"/>
  <c r="P404" i="10"/>
  <c r="M402" i="10"/>
  <c r="P402" i="10" s="1"/>
  <c r="K417" i="10"/>
  <c r="I131" i="10"/>
  <c r="K131" i="10" s="1"/>
  <c r="K143" i="10"/>
  <c r="O168" i="10"/>
  <c r="P15" i="10"/>
  <c r="P26" i="10"/>
  <c r="M16" i="10"/>
  <c r="P16" i="10" s="1"/>
  <c r="K434" i="10"/>
  <c r="I418" i="10"/>
  <c r="K418" i="10" s="1"/>
  <c r="M119" i="10"/>
  <c r="P121" i="10"/>
  <c r="O29" i="10"/>
  <c r="O26" i="10"/>
  <c r="L16" i="10"/>
  <c r="O16" i="10" s="1"/>
  <c r="L24" i="10"/>
  <c r="P183" i="10"/>
  <c r="O183" i="10"/>
  <c r="M402" i="7"/>
  <c r="P402" i="7" s="1"/>
  <c r="I226" i="10"/>
  <c r="O15" i="10"/>
  <c r="O347" i="7"/>
  <c r="K433" i="7"/>
  <c r="M421" i="9"/>
  <c r="P421" i="9" s="1"/>
  <c r="M298" i="9"/>
  <c r="P298" i="9" s="1"/>
  <c r="O264" i="9"/>
  <c r="O328" i="8"/>
  <c r="O261" i="9"/>
  <c r="L30" i="9"/>
  <c r="O30" i="9" s="1"/>
  <c r="O330" i="9"/>
  <c r="K174" i="9"/>
  <c r="I164" i="9"/>
  <c r="K164" i="9" s="1"/>
  <c r="L786" i="7"/>
  <c r="O786" i="7" s="1"/>
  <c r="L298" i="9"/>
  <c r="O298" i="9" s="1"/>
  <c r="O687" i="9"/>
  <c r="P317" i="2"/>
  <c r="O421" i="4"/>
  <c r="O165" i="7"/>
  <c r="M41" i="8"/>
  <c r="P41" i="8" s="1"/>
  <c r="P55" i="8"/>
  <c r="O264" i="8"/>
  <c r="N24" i="9"/>
  <c r="P90" i="9"/>
  <c r="M132" i="9"/>
  <c r="P132" i="9" s="1"/>
  <c r="M345" i="9"/>
  <c r="P345" i="9" s="1"/>
  <c r="P347" i="9"/>
  <c r="P391" i="9"/>
  <c r="M389" i="9"/>
  <c r="P389" i="9" s="1"/>
  <c r="O90" i="4"/>
  <c r="L402" i="8"/>
  <c r="O402" i="8" s="1"/>
  <c r="L24" i="9"/>
  <c r="N328" i="9"/>
  <c r="K434" i="9"/>
  <c r="I418" i="9"/>
  <c r="K418" i="9" s="1"/>
  <c r="O347" i="9"/>
  <c r="L345" i="9"/>
  <c r="O345" i="9" s="1"/>
  <c r="P263" i="9"/>
  <c r="K364" i="5"/>
  <c r="O421" i="6"/>
  <c r="M547" i="7"/>
  <c r="P547" i="7" s="1"/>
  <c r="O347" i="8"/>
  <c r="M24" i="8"/>
  <c r="P261" i="9"/>
  <c r="O167" i="9"/>
  <c r="L132" i="9"/>
  <c r="O132" i="9" s="1"/>
  <c r="N165" i="9"/>
  <c r="O165" i="9" s="1"/>
  <c r="O391" i="9"/>
  <c r="L389" i="9"/>
  <c r="O389" i="9" s="1"/>
  <c r="P690" i="9"/>
  <c r="M687" i="9"/>
  <c r="M688" i="9"/>
  <c r="P688" i="9" s="1"/>
  <c r="O263" i="9"/>
  <c r="P88" i="4"/>
  <c r="M402" i="6"/>
  <c r="P402" i="6" s="1"/>
  <c r="L298" i="7"/>
  <c r="O298" i="7" s="1"/>
  <c r="P264" i="8"/>
  <c r="L149" i="9"/>
  <c r="O149" i="9" s="1"/>
  <c r="P279" i="9"/>
  <c r="M277" i="9"/>
  <c r="P277" i="9" s="1"/>
  <c r="M315" i="9"/>
  <c r="P315" i="9" s="1"/>
  <c r="P90" i="4"/>
  <c r="O421" i="9"/>
  <c r="L419" i="9"/>
  <c r="O419" i="9" s="1"/>
  <c r="M655" i="6"/>
  <c r="P655" i="6" s="1"/>
  <c r="P347" i="6"/>
  <c r="P55" i="7"/>
  <c r="P263" i="7"/>
  <c r="O33" i="8"/>
  <c r="O261" i="7"/>
  <c r="K364" i="8"/>
  <c r="O688" i="9"/>
  <c r="O29" i="9"/>
  <c r="N16" i="9"/>
  <c r="P16" i="9" s="1"/>
  <c r="O26" i="9"/>
  <c r="P183" i="9"/>
  <c r="M181" i="9"/>
  <c r="L20" i="9"/>
  <c r="L13" i="9"/>
  <c r="L11" i="9" s="1"/>
  <c r="O23" i="9"/>
  <c r="L21" i="9"/>
  <c r="O21" i="9" s="1"/>
  <c r="O330" i="8"/>
  <c r="P263" i="6"/>
  <c r="O15" i="9"/>
  <c r="P168" i="9"/>
  <c r="O184" i="9"/>
  <c r="O238" i="9"/>
  <c r="L227" i="9"/>
  <c r="O44" i="9"/>
  <c r="P331" i="8"/>
  <c r="P549" i="9"/>
  <c r="M546" i="9"/>
  <c r="P546" i="9" s="1"/>
  <c r="M547" i="9"/>
  <c r="P547" i="9" s="1"/>
  <c r="M33" i="9"/>
  <c r="M13" i="9" s="1"/>
  <c r="I65" i="9"/>
  <c r="K65" i="9" s="1"/>
  <c r="K77" i="9"/>
  <c r="P167" i="9"/>
  <c r="N88" i="9"/>
  <c r="N20" i="9"/>
  <c r="N18" i="9" s="1"/>
  <c r="N13" i="9"/>
  <c r="P55" i="9"/>
  <c r="M53" i="9"/>
  <c r="P53" i="9" s="1"/>
  <c r="I417" i="9"/>
  <c r="K417" i="9" s="1"/>
  <c r="K433" i="9"/>
  <c r="M20" i="9"/>
  <c r="P23" i="9"/>
  <c r="M21" i="9"/>
  <c r="P21" i="9" s="1"/>
  <c r="P91" i="9"/>
  <c r="L41" i="9"/>
  <c r="O43" i="9"/>
  <c r="P23" i="8"/>
  <c r="P545" i="9"/>
  <c r="K559" i="9"/>
  <c r="I543" i="9"/>
  <c r="K543" i="9" s="1"/>
  <c r="I131" i="9"/>
  <c r="K131" i="9" s="1"/>
  <c r="K143" i="9"/>
  <c r="O12" i="9"/>
  <c r="L9" i="9"/>
  <c r="O183" i="9"/>
  <c r="N181" i="9"/>
  <c r="O181" i="9" s="1"/>
  <c r="K248" i="9"/>
  <c r="I226" i="9"/>
  <c r="P43" i="9"/>
  <c r="M41" i="9"/>
  <c r="P9" i="9"/>
  <c r="P151" i="9"/>
  <c r="M149" i="9"/>
  <c r="P149" i="9" s="1"/>
  <c r="O151" i="2"/>
  <c r="L389" i="3"/>
  <c r="O389" i="3" s="1"/>
  <c r="M547" i="5"/>
  <c r="P547" i="5" s="1"/>
  <c r="P55" i="6"/>
  <c r="O657" i="6"/>
  <c r="O300" i="8"/>
  <c r="M20" i="8"/>
  <c r="M18" i="8" s="1"/>
  <c r="L165" i="8"/>
  <c r="O165" i="8" s="1"/>
  <c r="O298" i="8"/>
  <c r="O446" i="4"/>
  <c r="L345" i="8"/>
  <c r="O345" i="8" s="1"/>
  <c r="O121" i="8"/>
  <c r="L119" i="8"/>
  <c r="O119" i="8" s="1"/>
  <c r="L444" i="7"/>
  <c r="O444" i="7" s="1"/>
  <c r="L467" i="7"/>
  <c r="O467" i="7" s="1"/>
  <c r="O263" i="7"/>
  <c r="O687" i="8"/>
  <c r="P549" i="7"/>
  <c r="O59" i="7"/>
  <c r="L30" i="6"/>
  <c r="L28" i="6" s="1"/>
  <c r="O28" i="6" s="1"/>
  <c r="M132" i="8"/>
  <c r="P132" i="8" s="1"/>
  <c r="P280" i="8"/>
  <c r="L315" i="4"/>
  <c r="O315" i="4" s="1"/>
  <c r="O184" i="5"/>
  <c r="P261" i="5"/>
  <c r="P43" i="6"/>
  <c r="O88" i="6"/>
  <c r="P330" i="7"/>
  <c r="L88" i="8"/>
  <c r="O88" i="8" s="1"/>
  <c r="M132" i="7"/>
  <c r="P132" i="7" s="1"/>
  <c r="P167" i="6"/>
  <c r="L467" i="8"/>
  <c r="O467" i="8" s="1"/>
  <c r="P181" i="8"/>
  <c r="M658" i="8"/>
  <c r="P658" i="8" s="1"/>
  <c r="M657" i="8"/>
  <c r="P660" i="8"/>
  <c r="P549" i="6"/>
  <c r="O181" i="7"/>
  <c r="L655" i="7"/>
  <c r="O655" i="7" s="1"/>
  <c r="P88" i="8"/>
  <c r="O184" i="8"/>
  <c r="K76" i="8"/>
  <c r="O91" i="6"/>
  <c r="P165" i="6"/>
  <c r="K143" i="6"/>
  <c r="O183" i="7"/>
  <c r="P183" i="7"/>
  <c r="K433" i="8"/>
  <c r="P90" i="8"/>
  <c r="M469" i="5"/>
  <c r="M467" i="5" s="1"/>
  <c r="L165" i="5"/>
  <c r="O165" i="5" s="1"/>
  <c r="O328" i="7"/>
  <c r="L34" i="7"/>
  <c r="O34" i="7" s="1"/>
  <c r="M402" i="8"/>
  <c r="P402" i="8" s="1"/>
  <c r="L786" i="8"/>
  <c r="O786" i="8" s="1"/>
  <c r="L30" i="8"/>
  <c r="L28" i="8" s="1"/>
  <c r="P183" i="8"/>
  <c r="P544" i="8"/>
  <c r="I418" i="8"/>
  <c r="K418" i="8" s="1"/>
  <c r="K434" i="8"/>
  <c r="O41" i="8"/>
  <c r="P12" i="8"/>
  <c r="M9" i="8"/>
  <c r="P347" i="5"/>
  <c r="P90" i="6"/>
  <c r="L30" i="7"/>
  <c r="O30" i="7" s="1"/>
  <c r="L419" i="7"/>
  <c r="O419" i="7" s="1"/>
  <c r="O183" i="8"/>
  <c r="L181" i="8"/>
  <c r="O181" i="8" s="1"/>
  <c r="L66" i="8"/>
  <c r="O66" i="8" s="1"/>
  <c r="O29" i="8"/>
  <c r="P19" i="8"/>
  <c r="L315" i="8"/>
  <c r="O315" i="8" s="1"/>
  <c r="O317" i="8"/>
  <c r="K77" i="8"/>
  <c r="I65" i="8"/>
  <c r="K65" i="8" s="1"/>
  <c r="L34" i="8"/>
  <c r="O34" i="8" s="1"/>
  <c r="O33" i="7"/>
  <c r="L315" i="7"/>
  <c r="O315" i="7" s="1"/>
  <c r="L523" i="8"/>
  <c r="O523" i="8" s="1"/>
  <c r="O525" i="8"/>
  <c r="M422" i="8"/>
  <c r="P422" i="8" s="1"/>
  <c r="M421" i="8"/>
  <c r="P424" i="8"/>
  <c r="M33" i="8"/>
  <c r="P391" i="8"/>
  <c r="M389" i="8"/>
  <c r="P389" i="8" s="1"/>
  <c r="N24" i="8"/>
  <c r="N16" i="8"/>
  <c r="O446" i="8"/>
  <c r="L444" i="8"/>
  <c r="O444" i="8" s="1"/>
  <c r="O26" i="8"/>
  <c r="L16" i="8"/>
  <c r="N66" i="6"/>
  <c r="O66" i="6" s="1"/>
  <c r="O546" i="8"/>
  <c r="L544" i="8"/>
  <c r="P449" i="8"/>
  <c r="M446" i="8"/>
  <c r="M447" i="8"/>
  <c r="P447" i="8" s="1"/>
  <c r="L629" i="8"/>
  <c r="O629" i="8" s="1"/>
  <c r="O631" i="8"/>
  <c r="L132" i="8"/>
  <c r="O132" i="8" s="1"/>
  <c r="L20" i="8"/>
  <c r="L13" i="8"/>
  <c r="L21" i="8"/>
  <c r="O23" i="8"/>
  <c r="P546" i="8"/>
  <c r="N544" i="8"/>
  <c r="N414" i="8" s="1"/>
  <c r="N277" i="8"/>
  <c r="P277" i="8" s="1"/>
  <c r="P279" i="8"/>
  <c r="M261" i="8"/>
  <c r="P261" i="8" s="1"/>
  <c r="P263" i="8"/>
  <c r="P68" i="8"/>
  <c r="M66" i="8"/>
  <c r="P66" i="8" s="1"/>
  <c r="N21" i="8"/>
  <c r="P21" i="8" s="1"/>
  <c r="N20" i="8"/>
  <c r="N13" i="8"/>
  <c r="N53" i="8"/>
  <c r="K364" i="7"/>
  <c r="L523" i="7"/>
  <c r="O523" i="7" s="1"/>
  <c r="L119" i="7"/>
  <c r="O119" i="7" s="1"/>
  <c r="L149" i="7"/>
  <c r="O149" i="7" s="1"/>
  <c r="N685" i="8"/>
  <c r="O685" i="8" s="1"/>
  <c r="K417" i="8"/>
  <c r="K248" i="8"/>
  <c r="I226" i="8"/>
  <c r="N9" i="8"/>
  <c r="M298" i="8"/>
  <c r="P298" i="8" s="1"/>
  <c r="L53" i="8"/>
  <c r="O55" i="8"/>
  <c r="O19" i="8"/>
  <c r="P26" i="8"/>
  <c r="O328" i="5"/>
  <c r="L165" i="6"/>
  <c r="O165" i="6" s="1"/>
  <c r="O90" i="6"/>
  <c r="O688" i="8"/>
  <c r="N30" i="8"/>
  <c r="N28" i="8" s="1"/>
  <c r="N31" i="8"/>
  <c r="O31" i="8" s="1"/>
  <c r="L227" i="8"/>
  <c r="O238" i="8"/>
  <c r="P167" i="8"/>
  <c r="M165" i="8"/>
  <c r="P165" i="8" s="1"/>
  <c r="L277" i="8"/>
  <c r="O279" i="8"/>
  <c r="P15" i="8"/>
  <c r="M14" i="8"/>
  <c r="P68" i="6"/>
  <c r="L66" i="7"/>
  <c r="O66" i="7" s="1"/>
  <c r="N41" i="7"/>
  <c r="P41" i="7" s="1"/>
  <c r="M277" i="7"/>
  <c r="P277" i="7" s="1"/>
  <c r="O330" i="7"/>
  <c r="O328" i="6"/>
  <c r="O167" i="7"/>
  <c r="M20" i="7"/>
  <c r="M18" i="7" s="1"/>
  <c r="M632" i="7"/>
  <c r="P632" i="7" s="1"/>
  <c r="M631" i="7"/>
  <c r="O167" i="3"/>
  <c r="L149" i="5"/>
  <c r="O149" i="5" s="1"/>
  <c r="L66" i="5"/>
  <c r="O66" i="5" s="1"/>
  <c r="O43" i="5"/>
  <c r="O181" i="6"/>
  <c r="O33" i="6"/>
  <c r="O183" i="6"/>
  <c r="L544" i="6"/>
  <c r="O544" i="6" s="1"/>
  <c r="P168" i="6"/>
  <c r="L345" i="7"/>
  <c r="O345" i="7" s="1"/>
  <c r="M24" i="7"/>
  <c r="O151" i="4"/>
  <c r="O658" i="6"/>
  <c r="L34" i="6"/>
  <c r="O34" i="6" s="1"/>
  <c r="P391" i="6"/>
  <c r="L786" i="6"/>
  <c r="O786" i="6" s="1"/>
  <c r="P168" i="7"/>
  <c r="P167" i="7"/>
  <c r="P149" i="4"/>
  <c r="P634" i="7"/>
  <c r="M328" i="7"/>
  <c r="P328" i="7" s="1"/>
  <c r="M181" i="7"/>
  <c r="P181" i="7" s="1"/>
  <c r="O43" i="7"/>
  <c r="O183" i="5"/>
  <c r="L315" i="6"/>
  <c r="O315" i="6" s="1"/>
  <c r="L132" i="7"/>
  <c r="O132" i="7" s="1"/>
  <c r="P165" i="7"/>
  <c r="M261" i="7"/>
  <c r="P261" i="7" s="1"/>
  <c r="P264" i="7"/>
  <c r="O263" i="4"/>
  <c r="L402" i="6"/>
  <c r="O402" i="6" s="1"/>
  <c r="O56" i="6"/>
  <c r="M389" i="7"/>
  <c r="P389" i="7" s="1"/>
  <c r="P472" i="7"/>
  <c r="M469" i="7"/>
  <c r="M470" i="7"/>
  <c r="P470" i="7" s="1"/>
  <c r="M33" i="7"/>
  <c r="O404" i="7"/>
  <c r="L402" i="7"/>
  <c r="O402" i="7" s="1"/>
  <c r="O55" i="7"/>
  <c r="L53" i="7"/>
  <c r="O53" i="7" s="1"/>
  <c r="L227" i="7"/>
  <c r="O238" i="7"/>
  <c r="L21" i="7"/>
  <c r="O23" i="7"/>
  <c r="L13" i="7"/>
  <c r="L11" i="7" s="1"/>
  <c r="L20" i="7"/>
  <c r="O15" i="7"/>
  <c r="N9" i="7"/>
  <c r="I65" i="7"/>
  <c r="K65" i="7" s="1"/>
  <c r="K77" i="7"/>
  <c r="O26" i="7"/>
  <c r="L16" i="7"/>
  <c r="L14" i="7" s="1"/>
  <c r="L24" i="7"/>
  <c r="O12" i="7"/>
  <c r="L9" i="7"/>
  <c r="M16" i="5"/>
  <c r="M14" i="5" s="1"/>
  <c r="L119" i="6"/>
  <c r="O119" i="6" s="1"/>
  <c r="M419" i="7"/>
  <c r="K237" i="7"/>
  <c r="I226" i="7"/>
  <c r="N20" i="7"/>
  <c r="N18" i="7" s="1"/>
  <c r="N13" i="7"/>
  <c r="N11" i="7" s="1"/>
  <c r="N21" i="7"/>
  <c r="P21" i="7" s="1"/>
  <c r="M53" i="7"/>
  <c r="P53" i="7" s="1"/>
  <c r="P23" i="7"/>
  <c r="O631" i="7"/>
  <c r="L629" i="7"/>
  <c r="O629" i="7" s="1"/>
  <c r="K559" i="7"/>
  <c r="I543" i="7"/>
  <c r="K543" i="7" s="1"/>
  <c r="M658" i="4"/>
  <c r="P658" i="4" s="1"/>
  <c r="O330" i="6"/>
  <c r="M345" i="7"/>
  <c r="P345" i="7" s="1"/>
  <c r="L544" i="7"/>
  <c r="O544" i="7" s="1"/>
  <c r="P545" i="7"/>
  <c r="M544" i="7"/>
  <c r="P544" i="7" s="1"/>
  <c r="L41" i="7"/>
  <c r="I131" i="7"/>
  <c r="K131" i="7" s="1"/>
  <c r="K143" i="7"/>
  <c r="I64" i="7"/>
  <c r="K64" i="7" s="1"/>
  <c r="K76" i="7"/>
  <c r="P26" i="7"/>
  <c r="N16" i="7"/>
  <c r="N24" i="7"/>
  <c r="K174" i="7"/>
  <c r="I164" i="7"/>
  <c r="K164" i="7" s="1"/>
  <c r="P9" i="7"/>
  <c r="O469" i="6"/>
  <c r="O263" i="6"/>
  <c r="K174" i="6"/>
  <c r="L402" i="5"/>
  <c r="O402" i="5" s="1"/>
  <c r="O134" i="6"/>
  <c r="L132" i="6"/>
  <c r="O132" i="6" s="1"/>
  <c r="P351" i="5"/>
  <c r="M119" i="5"/>
  <c r="P119" i="5" s="1"/>
  <c r="M20" i="5"/>
  <c r="M18" i="5" s="1"/>
  <c r="P279" i="5"/>
  <c r="M547" i="6"/>
  <c r="P547" i="6" s="1"/>
  <c r="L261" i="6"/>
  <c r="O261" i="6" s="1"/>
  <c r="O181" i="5"/>
  <c r="P472" i="6"/>
  <c r="M469" i="6"/>
  <c r="O279" i="6"/>
  <c r="L277" i="6"/>
  <c r="O277" i="6" s="1"/>
  <c r="M328" i="6"/>
  <c r="P328" i="6" s="1"/>
  <c r="P330" i="6"/>
  <c r="M389" i="4"/>
  <c r="P389" i="4" s="1"/>
  <c r="P184" i="4"/>
  <c r="O279" i="5"/>
  <c r="P317" i="5"/>
  <c r="K364" i="6"/>
  <c r="O277" i="5"/>
  <c r="L345" i="6"/>
  <c r="O345" i="6" s="1"/>
  <c r="O347" i="6"/>
  <c r="L389" i="6"/>
  <c r="O389" i="6" s="1"/>
  <c r="O391" i="6"/>
  <c r="P328" i="5"/>
  <c r="K76" i="5"/>
  <c r="I64" i="5"/>
  <c r="K64" i="5" s="1"/>
  <c r="P279" i="6"/>
  <c r="M277" i="6"/>
  <c r="P277" i="6" s="1"/>
  <c r="M88" i="6"/>
  <c r="P88" i="6" s="1"/>
  <c r="O631" i="6"/>
  <c r="L629" i="6"/>
  <c r="O629" i="6" s="1"/>
  <c r="P134" i="6"/>
  <c r="M132" i="6"/>
  <c r="P132" i="6" s="1"/>
  <c r="P421" i="6"/>
  <c r="M419" i="6"/>
  <c r="O9" i="6"/>
  <c r="O330" i="3"/>
  <c r="O547" i="4"/>
  <c r="N261" i="4"/>
  <c r="O261" i="4" s="1"/>
  <c r="M277" i="5"/>
  <c r="P277" i="5" s="1"/>
  <c r="L544" i="4"/>
  <c r="O544" i="4" s="1"/>
  <c r="L444" i="6"/>
  <c r="O446" i="6"/>
  <c r="N53" i="6"/>
  <c r="O53" i="6" s="1"/>
  <c r="M315" i="6"/>
  <c r="P315" i="6" s="1"/>
  <c r="O23" i="6"/>
  <c r="L20" i="6"/>
  <c r="L13" i="6"/>
  <c r="O151" i="6"/>
  <c r="K434" i="6"/>
  <c r="I418" i="6"/>
  <c r="K418" i="6" s="1"/>
  <c r="P261" i="6"/>
  <c r="O687" i="6"/>
  <c r="O26" i="6"/>
  <c r="L16" i="6"/>
  <c r="L24" i="6"/>
  <c r="P301" i="6"/>
  <c r="N9" i="6"/>
  <c r="P151" i="6"/>
  <c r="M149" i="6"/>
  <c r="P149" i="6" s="1"/>
  <c r="P9" i="6"/>
  <c r="O43" i="6"/>
  <c r="M687" i="6"/>
  <c r="M688" i="6"/>
  <c r="P688" i="6" s="1"/>
  <c r="P690" i="6"/>
  <c r="O525" i="6"/>
  <c r="L523" i="6"/>
  <c r="O523" i="6" s="1"/>
  <c r="J417" i="3"/>
  <c r="K417" i="3" s="1"/>
  <c r="P634" i="5"/>
  <c r="L655" i="5"/>
  <c r="O655" i="5" s="1"/>
  <c r="P470" i="6"/>
  <c r="I417" i="6"/>
  <c r="K417" i="6" s="1"/>
  <c r="K433" i="6"/>
  <c r="O55" i="6"/>
  <c r="K77" i="6"/>
  <c r="I65" i="6"/>
  <c r="K65" i="6" s="1"/>
  <c r="K248" i="6"/>
  <c r="I226" i="6"/>
  <c r="N24" i="6"/>
  <c r="P24" i="6" s="1"/>
  <c r="N21" i="6"/>
  <c r="P21" i="6" s="1"/>
  <c r="N20" i="6"/>
  <c r="N18" i="6" s="1"/>
  <c r="N13" i="6"/>
  <c r="N10" i="6" s="1"/>
  <c r="I543" i="5"/>
  <c r="K543" i="5" s="1"/>
  <c r="K559" i="5"/>
  <c r="P263" i="5"/>
  <c r="K77" i="5"/>
  <c r="M631" i="6"/>
  <c r="M632" i="6"/>
  <c r="P632" i="6" s="1"/>
  <c r="P634" i="6"/>
  <c r="M33" i="6"/>
  <c r="M13" i="6" s="1"/>
  <c r="O300" i="6"/>
  <c r="N298" i="6"/>
  <c r="O298" i="6" s="1"/>
  <c r="O31" i="6"/>
  <c r="P183" i="6"/>
  <c r="M181" i="6"/>
  <c r="P181" i="6" s="1"/>
  <c r="N14" i="6"/>
  <c r="L21" i="6"/>
  <c r="P545" i="6"/>
  <c r="M544" i="6"/>
  <c r="P544" i="6" s="1"/>
  <c r="O149" i="6"/>
  <c r="P23" i="6"/>
  <c r="M20" i="6"/>
  <c r="M16" i="6"/>
  <c r="P26" i="6"/>
  <c r="K76" i="6"/>
  <c r="I64" i="6"/>
  <c r="K64" i="6" s="1"/>
  <c r="N41" i="6"/>
  <c r="O41" i="6" s="1"/>
  <c r="O238" i="6"/>
  <c r="L227" i="6"/>
  <c r="P300" i="6"/>
  <c r="O181" i="3"/>
  <c r="P660" i="4"/>
  <c r="L34" i="3"/>
  <c r="O34" i="3" s="1"/>
  <c r="P181" i="3"/>
  <c r="M422" i="4"/>
  <c r="P422" i="4" s="1"/>
  <c r="M277" i="3"/>
  <c r="P277" i="3" s="1"/>
  <c r="P330" i="3"/>
  <c r="L389" i="2"/>
  <c r="O389" i="2" s="1"/>
  <c r="L30" i="3"/>
  <c r="L28" i="3" s="1"/>
  <c r="O28" i="3" s="1"/>
  <c r="O152" i="4"/>
  <c r="I180" i="5"/>
  <c r="K180" i="5" s="1"/>
  <c r="M402" i="5"/>
  <c r="P402" i="5" s="1"/>
  <c r="O345" i="3"/>
  <c r="P121" i="4"/>
  <c r="O546" i="5"/>
  <c r="K364" i="4"/>
  <c r="O391" i="4"/>
  <c r="L389" i="4"/>
  <c r="O389" i="4" s="1"/>
  <c r="P348" i="4"/>
  <c r="K76" i="4"/>
  <c r="O347" i="4"/>
  <c r="M632" i="5"/>
  <c r="P632" i="5" s="1"/>
  <c r="M421" i="4"/>
  <c r="L119" i="5"/>
  <c r="O119" i="5" s="1"/>
  <c r="L227" i="5"/>
  <c r="O238" i="5"/>
  <c r="M181" i="5"/>
  <c r="P181" i="5" s="1"/>
  <c r="P183" i="5"/>
  <c r="N315" i="5"/>
  <c r="P315" i="5" s="1"/>
  <c r="P152" i="2"/>
  <c r="I64" i="3"/>
  <c r="K64" i="3" s="1"/>
  <c r="O328" i="4"/>
  <c r="P330" i="4"/>
  <c r="P151" i="4"/>
  <c r="P347" i="4"/>
  <c r="O167" i="4"/>
  <c r="M345" i="5"/>
  <c r="P345" i="5" s="1"/>
  <c r="M132" i="5"/>
  <c r="P132" i="5" s="1"/>
  <c r="M66" i="5"/>
  <c r="P66" i="5" s="1"/>
  <c r="L53" i="5"/>
  <c r="O53" i="5" s="1"/>
  <c r="O55" i="5"/>
  <c r="M421" i="5"/>
  <c r="M422" i="5"/>
  <c r="P422" i="5" s="1"/>
  <c r="P167" i="4"/>
  <c r="L315" i="5"/>
  <c r="O317" i="5"/>
  <c r="M165" i="5"/>
  <c r="P165" i="5" s="1"/>
  <c r="N298" i="5"/>
  <c r="P298" i="5" s="1"/>
  <c r="P300" i="5"/>
  <c r="M53" i="5"/>
  <c r="P53" i="5" s="1"/>
  <c r="P55" i="5"/>
  <c r="M24" i="4"/>
  <c r="O134" i="4"/>
  <c r="O264" i="4"/>
  <c r="O422" i="5"/>
  <c r="P525" i="5"/>
  <c r="M523" i="5"/>
  <c r="P523" i="5" s="1"/>
  <c r="N9" i="5"/>
  <c r="N20" i="5"/>
  <c r="N18" i="5" s="1"/>
  <c r="N13" i="5"/>
  <c r="N21" i="5"/>
  <c r="P21" i="5" s="1"/>
  <c r="P23" i="5"/>
  <c r="O391" i="5"/>
  <c r="L389" i="5"/>
  <c r="O389" i="5" s="1"/>
  <c r="O9" i="5"/>
  <c r="O300" i="5"/>
  <c r="L298" i="5"/>
  <c r="O90" i="5"/>
  <c r="N88" i="5"/>
  <c r="P88" i="5" s="1"/>
  <c r="O15" i="5"/>
  <c r="O263" i="5"/>
  <c r="L261" i="5"/>
  <c r="O261" i="5" s="1"/>
  <c r="P549" i="2"/>
  <c r="O263" i="3"/>
  <c r="P134" i="4"/>
  <c r="N21" i="4"/>
  <c r="P21" i="4" s="1"/>
  <c r="O298" i="4"/>
  <c r="I543" i="4"/>
  <c r="K543" i="4" s="1"/>
  <c r="M389" i="5"/>
  <c r="P389" i="5" s="1"/>
  <c r="L629" i="5"/>
  <c r="O629" i="5" s="1"/>
  <c r="I417" i="5"/>
  <c r="K417" i="5" s="1"/>
  <c r="K433" i="5"/>
  <c r="K537" i="5"/>
  <c r="P631" i="5"/>
  <c r="O347" i="5"/>
  <c r="L345" i="5"/>
  <c r="O345" i="5" s="1"/>
  <c r="P151" i="5"/>
  <c r="M149" i="5"/>
  <c r="P149" i="5" s="1"/>
  <c r="O330" i="5"/>
  <c r="O29" i="5"/>
  <c r="K275" i="5"/>
  <c r="P90" i="5"/>
  <c r="P43" i="5"/>
  <c r="M544" i="2"/>
  <c r="P544" i="2" s="1"/>
  <c r="O330" i="2"/>
  <c r="M119" i="3"/>
  <c r="P119" i="3" s="1"/>
  <c r="M655" i="4"/>
  <c r="P655" i="4" s="1"/>
  <c r="N20" i="4"/>
  <c r="N18" i="4" s="1"/>
  <c r="P23" i="4"/>
  <c r="N469" i="5"/>
  <c r="O472" i="5"/>
  <c r="N470" i="5"/>
  <c r="L523" i="5"/>
  <c r="O523" i="5" s="1"/>
  <c r="L132" i="5"/>
  <c r="O132" i="5" s="1"/>
  <c r="O134" i="5"/>
  <c r="O421" i="5"/>
  <c r="L419" i="5"/>
  <c r="N33" i="5"/>
  <c r="P91" i="5"/>
  <c r="O91" i="5"/>
  <c r="O26" i="5"/>
  <c r="L16" i="5"/>
  <c r="L14" i="5" s="1"/>
  <c r="P12" i="5"/>
  <c r="M9" i="5"/>
  <c r="P15" i="5"/>
  <c r="M547" i="2"/>
  <c r="P547" i="2" s="1"/>
  <c r="O469" i="3"/>
  <c r="P328" i="3"/>
  <c r="L655" i="4"/>
  <c r="O655" i="4" s="1"/>
  <c r="M345" i="4"/>
  <c r="P345" i="4" s="1"/>
  <c r="P334" i="5"/>
  <c r="K288" i="5"/>
  <c r="P19" i="5"/>
  <c r="P56" i="4"/>
  <c r="K417" i="4"/>
  <c r="P472" i="5"/>
  <c r="O36" i="5"/>
  <c r="L34" i="5"/>
  <c r="O34" i="5" s="1"/>
  <c r="P330" i="5"/>
  <c r="I131" i="5"/>
  <c r="K131" i="5" s="1"/>
  <c r="K143" i="5"/>
  <c r="O525" i="4"/>
  <c r="K433" i="4"/>
  <c r="M446" i="5"/>
  <c r="M447" i="5"/>
  <c r="P447" i="5" s="1"/>
  <c r="P449" i="5"/>
  <c r="M33" i="5"/>
  <c r="L30" i="5"/>
  <c r="L28" i="5" s="1"/>
  <c r="O788" i="5"/>
  <c r="L786" i="5"/>
  <c r="O786" i="5" s="1"/>
  <c r="O446" i="5"/>
  <c r="N41" i="5"/>
  <c r="P41" i="5" s="1"/>
  <c r="N24" i="5"/>
  <c r="P24" i="5" s="1"/>
  <c r="N16" i="5"/>
  <c r="N14" i="5" s="1"/>
  <c r="L24" i="5"/>
  <c r="O23" i="5"/>
  <c r="L20" i="5"/>
  <c r="L13" i="5"/>
  <c r="L21" i="5"/>
  <c r="K434" i="5"/>
  <c r="I418" i="5"/>
  <c r="K418" i="5" s="1"/>
  <c r="P26" i="5"/>
  <c r="L132" i="3"/>
  <c r="O132" i="3" s="1"/>
  <c r="M298" i="3"/>
  <c r="P298" i="3" s="1"/>
  <c r="M315" i="3"/>
  <c r="P315" i="3" s="1"/>
  <c r="O300" i="4"/>
  <c r="O165" i="4"/>
  <c r="L328" i="3"/>
  <c r="O328" i="3" s="1"/>
  <c r="K77" i="4"/>
  <c r="P55" i="3"/>
  <c r="M132" i="3"/>
  <c r="P132" i="3" s="1"/>
  <c r="L66" i="3"/>
  <c r="O66" i="3" s="1"/>
  <c r="K275" i="4"/>
  <c r="O547" i="3"/>
  <c r="L277" i="3"/>
  <c r="O277" i="3" s="1"/>
  <c r="O55" i="3"/>
  <c r="P165" i="3"/>
  <c r="P165" i="4"/>
  <c r="P404" i="4"/>
  <c r="M402" i="4"/>
  <c r="P402" i="4" s="1"/>
  <c r="O330" i="4"/>
  <c r="I226" i="2"/>
  <c r="K226" i="2" s="1"/>
  <c r="M444" i="2"/>
  <c r="P444" i="2" s="1"/>
  <c r="J522" i="2"/>
  <c r="K522" i="2" s="1"/>
  <c r="P183" i="3"/>
  <c r="O183" i="3"/>
  <c r="P152" i="3"/>
  <c r="L88" i="4"/>
  <c r="O88" i="4" s="1"/>
  <c r="O53" i="2"/>
  <c r="M389" i="3"/>
  <c r="P389" i="3" s="1"/>
  <c r="M546" i="3"/>
  <c r="M544" i="3" s="1"/>
  <c r="P544" i="3" s="1"/>
  <c r="O33" i="3"/>
  <c r="M132" i="4"/>
  <c r="O277" i="4"/>
  <c r="K288" i="4"/>
  <c r="P263" i="4"/>
  <c r="M261" i="4"/>
  <c r="L402" i="4"/>
  <c r="O402" i="4" s="1"/>
  <c r="O404" i="4"/>
  <c r="L655" i="2"/>
  <c r="O655" i="2" s="1"/>
  <c r="L66" i="2"/>
  <c r="O66" i="2" s="1"/>
  <c r="O280" i="4"/>
  <c r="P135" i="4"/>
  <c r="M547" i="4"/>
  <c r="P547" i="4" s="1"/>
  <c r="M546" i="4"/>
  <c r="K174" i="4"/>
  <c r="I164" i="4"/>
  <c r="K164" i="4" s="1"/>
  <c r="M20" i="4"/>
  <c r="M18" i="4" s="1"/>
  <c r="P90" i="3"/>
  <c r="P26" i="4"/>
  <c r="L345" i="4"/>
  <c r="O345" i="4" s="1"/>
  <c r="L119" i="4"/>
  <c r="O119" i="4" s="1"/>
  <c r="P300" i="4"/>
  <c r="M298" i="4"/>
  <c r="P298" i="4" s="1"/>
  <c r="O279" i="4"/>
  <c r="P279" i="4"/>
  <c r="P43" i="4"/>
  <c r="M41" i="4"/>
  <c r="P41" i="4" s="1"/>
  <c r="M66" i="4"/>
  <c r="P66" i="4" s="1"/>
  <c r="P68" i="4"/>
  <c r="P88" i="3"/>
  <c r="M328" i="4"/>
  <c r="P328" i="4" s="1"/>
  <c r="P300" i="2"/>
  <c r="O53" i="3"/>
  <c r="L34" i="4"/>
  <c r="O34" i="4" s="1"/>
  <c r="P277" i="4"/>
  <c r="O33" i="4"/>
  <c r="L30" i="4"/>
  <c r="O30" i="4" s="1"/>
  <c r="O53" i="4"/>
  <c r="P181" i="4"/>
  <c r="O181" i="4"/>
  <c r="P549" i="3"/>
  <c r="K434" i="4"/>
  <c r="I418" i="4"/>
  <c r="K418" i="4" s="1"/>
  <c r="N414" i="4"/>
  <c r="O419" i="4"/>
  <c r="P15" i="4"/>
  <c r="M14" i="4"/>
  <c r="O15" i="4"/>
  <c r="O238" i="4"/>
  <c r="L227" i="4"/>
  <c r="O55" i="4"/>
  <c r="M687" i="4"/>
  <c r="M688" i="4"/>
  <c r="P688" i="4" s="1"/>
  <c r="P690" i="4"/>
  <c r="P9" i="4"/>
  <c r="O9" i="4"/>
  <c r="I131" i="4"/>
  <c r="K131" i="4" s="1"/>
  <c r="K143" i="4"/>
  <c r="N11" i="4"/>
  <c r="N21" i="2"/>
  <c r="P21" i="2" s="1"/>
  <c r="P347" i="3"/>
  <c r="P472" i="4"/>
  <c r="M469" i="4"/>
  <c r="M470" i="4"/>
  <c r="P470" i="4" s="1"/>
  <c r="M33" i="4"/>
  <c r="L41" i="4"/>
  <c r="O43" i="4"/>
  <c r="N132" i="4"/>
  <c r="O132" i="4" s="1"/>
  <c r="O687" i="4"/>
  <c r="L685" i="4"/>
  <c r="O685" i="4" s="1"/>
  <c r="K237" i="4"/>
  <c r="I226" i="4"/>
  <c r="O23" i="4"/>
  <c r="L20" i="4"/>
  <c r="L13" i="4"/>
  <c r="P55" i="4"/>
  <c r="M53" i="4"/>
  <c r="L419" i="2"/>
  <c r="O419" i="2" s="1"/>
  <c r="K76" i="2"/>
  <c r="O90" i="2"/>
  <c r="L31" i="3"/>
  <c r="O31" i="3" s="1"/>
  <c r="P263" i="3"/>
  <c r="P167" i="3"/>
  <c r="L629" i="4"/>
  <c r="O629" i="4" s="1"/>
  <c r="O631" i="4"/>
  <c r="P446" i="4"/>
  <c r="M444" i="4"/>
  <c r="P317" i="4"/>
  <c r="M315" i="4"/>
  <c r="P315" i="4" s="1"/>
  <c r="O29" i="4"/>
  <c r="P183" i="4"/>
  <c r="O183" i="4"/>
  <c r="O317" i="3"/>
  <c r="O469" i="4"/>
  <c r="L467" i="4"/>
  <c r="L149" i="4"/>
  <c r="O149" i="4" s="1"/>
  <c r="P29" i="4"/>
  <c r="N16" i="4"/>
  <c r="N14" i="4" s="1"/>
  <c r="N24" i="4"/>
  <c r="O24" i="4" s="1"/>
  <c r="O26" i="4"/>
  <c r="L16" i="4"/>
  <c r="L14" i="4" s="1"/>
  <c r="O347" i="2"/>
  <c r="N149" i="2"/>
  <c r="O149" i="2" s="1"/>
  <c r="P151" i="2"/>
  <c r="O43" i="2"/>
  <c r="P279" i="2"/>
  <c r="O55" i="2"/>
  <c r="L261" i="3"/>
  <c r="O261" i="3" s="1"/>
  <c r="O328" i="2"/>
  <c r="O43" i="3"/>
  <c r="M261" i="3"/>
  <c r="P261" i="3" s="1"/>
  <c r="P330" i="2"/>
  <c r="L523" i="2"/>
  <c r="O523" i="2" s="1"/>
  <c r="L786" i="2"/>
  <c r="O786" i="2" s="1"/>
  <c r="P90" i="2"/>
  <c r="L34" i="2"/>
  <c r="O34" i="2" s="1"/>
  <c r="P43" i="2"/>
  <c r="P424" i="3"/>
  <c r="P421" i="3"/>
  <c r="M345" i="3"/>
  <c r="P345" i="3" s="1"/>
  <c r="N41" i="3"/>
  <c r="P41" i="3" s="1"/>
  <c r="P472" i="3"/>
  <c r="M469" i="3"/>
  <c r="P298" i="2"/>
  <c r="L88" i="2"/>
  <c r="O88" i="2" s="1"/>
  <c r="L227" i="2"/>
  <c r="M422" i="3"/>
  <c r="P422" i="3" s="1"/>
  <c r="P56" i="3"/>
  <c r="L227" i="3"/>
  <c r="O631" i="3"/>
  <c r="L629" i="3"/>
  <c r="O629" i="3" s="1"/>
  <c r="L298" i="3"/>
  <c r="O298" i="3" s="1"/>
  <c r="O404" i="3"/>
  <c r="L402" i="3"/>
  <c r="O402" i="3" s="1"/>
  <c r="L444" i="2"/>
  <c r="O444" i="2" s="1"/>
  <c r="O181" i="2"/>
  <c r="L402" i="2"/>
  <c r="O402" i="2" s="1"/>
  <c r="O347" i="3"/>
  <c r="P68" i="3"/>
  <c r="M66" i="3"/>
  <c r="P66" i="3" s="1"/>
  <c r="M402" i="3"/>
  <c r="P402" i="3" s="1"/>
  <c r="N414" i="3"/>
  <c r="P419" i="3"/>
  <c r="O21" i="3"/>
  <c r="O23" i="3"/>
  <c r="L13" i="3"/>
  <c r="L20" i="3"/>
  <c r="N9" i="3"/>
  <c r="O12" i="3"/>
  <c r="L9" i="3"/>
  <c r="M20" i="3"/>
  <c r="M18" i="3" s="1"/>
  <c r="P23" i="3"/>
  <c r="M21" i="3"/>
  <c r="P21" i="3" s="1"/>
  <c r="P424" i="2"/>
  <c r="P53" i="2"/>
  <c r="P277" i="2"/>
  <c r="P165" i="2"/>
  <c r="L132" i="2"/>
  <c r="O132" i="2" s="1"/>
  <c r="N20" i="2"/>
  <c r="N18" i="2" s="1"/>
  <c r="M687" i="3"/>
  <c r="M688" i="3"/>
  <c r="P688" i="3" s="1"/>
  <c r="P690" i="3"/>
  <c r="K559" i="3"/>
  <c r="I543" i="3"/>
  <c r="K543" i="3" s="1"/>
  <c r="I418" i="3"/>
  <c r="K418" i="3" s="1"/>
  <c r="K434" i="3"/>
  <c r="K174" i="3"/>
  <c r="I164" i="3"/>
  <c r="K164" i="3" s="1"/>
  <c r="O151" i="3"/>
  <c r="L149" i="3"/>
  <c r="O149" i="3" s="1"/>
  <c r="L165" i="3"/>
  <c r="O165" i="3" s="1"/>
  <c r="N28" i="3"/>
  <c r="P15" i="3"/>
  <c r="O90" i="3"/>
  <c r="L88" i="3"/>
  <c r="P41" i="2"/>
  <c r="P470" i="3"/>
  <c r="O15" i="3"/>
  <c r="P19" i="3"/>
  <c r="P9" i="3"/>
  <c r="M422" i="2"/>
  <c r="P422" i="2" s="1"/>
  <c r="O183" i="2"/>
  <c r="O546" i="3"/>
  <c r="L119" i="3"/>
  <c r="O119" i="3" s="1"/>
  <c r="O121" i="3"/>
  <c r="N149" i="3"/>
  <c r="P149" i="3" s="1"/>
  <c r="N20" i="3"/>
  <c r="N18" i="3" s="1"/>
  <c r="N13" i="3"/>
  <c r="N11" i="3" s="1"/>
  <c r="K77" i="3"/>
  <c r="I65" i="3"/>
  <c r="K65" i="3" s="1"/>
  <c r="P545" i="3"/>
  <c r="P660" i="3"/>
  <c r="M657" i="3"/>
  <c r="M33" i="3"/>
  <c r="M13" i="3" s="1"/>
  <c r="M658" i="3"/>
  <c r="P658" i="3" s="1"/>
  <c r="N345" i="2"/>
  <c r="O345" i="2" s="1"/>
  <c r="L544" i="2"/>
  <c r="O544" i="2" s="1"/>
  <c r="P263" i="2"/>
  <c r="J364" i="3"/>
  <c r="K364" i="3" s="1"/>
  <c r="K365" i="3"/>
  <c r="O657" i="3"/>
  <c r="L655" i="3"/>
  <c r="O655" i="3" s="1"/>
  <c r="L544" i="3"/>
  <c r="O544" i="3" s="1"/>
  <c r="K237" i="3"/>
  <c r="I226" i="3"/>
  <c r="M53" i="3"/>
  <c r="P53" i="3" s="1"/>
  <c r="N16" i="3"/>
  <c r="N14" i="3" s="1"/>
  <c r="N24" i="3"/>
  <c r="P24" i="3" s="1"/>
  <c r="P43" i="3"/>
  <c r="O264" i="2"/>
  <c r="L685" i="2"/>
  <c r="O685" i="2" s="1"/>
  <c r="L523" i="3"/>
  <c r="O523" i="3" s="1"/>
  <c r="M16" i="3"/>
  <c r="M14" i="3" s="1"/>
  <c r="P26" i="3"/>
  <c r="L16" i="3"/>
  <c r="O26" i="3"/>
  <c r="P29" i="3"/>
  <c r="I418" i="2"/>
  <c r="K418" i="2" s="1"/>
  <c r="K434" i="2"/>
  <c r="O279" i="2"/>
  <c r="L30" i="2"/>
  <c r="L28" i="2" s="1"/>
  <c r="O28" i="2" s="1"/>
  <c r="L277" i="2"/>
  <c r="O277" i="2" s="1"/>
  <c r="M132" i="2"/>
  <c r="P132" i="2" s="1"/>
  <c r="M66" i="2"/>
  <c r="P66" i="2" s="1"/>
  <c r="L31" i="2"/>
  <c r="O31" i="2" s="1"/>
  <c r="M119" i="2"/>
  <c r="P119" i="2" s="1"/>
  <c r="L41" i="2"/>
  <c r="O41" i="2" s="1"/>
  <c r="P261" i="2"/>
  <c r="M688" i="2"/>
  <c r="P688" i="2" s="1"/>
  <c r="P690" i="2"/>
  <c r="M687" i="2"/>
  <c r="O631" i="2"/>
  <c r="L629" i="2"/>
  <c r="O629" i="2" s="1"/>
  <c r="P328" i="2"/>
  <c r="K364" i="2"/>
  <c r="N315" i="2"/>
  <c r="O317" i="2"/>
  <c r="L165" i="2"/>
  <c r="O165" i="2" s="1"/>
  <c r="O167" i="2"/>
  <c r="P167" i="2"/>
  <c r="O152" i="2"/>
  <c r="O300" i="2"/>
  <c r="P183" i="2"/>
  <c r="M181" i="2"/>
  <c r="P181" i="2" s="1"/>
  <c r="K275" i="2"/>
  <c r="P55" i="2"/>
  <c r="P657" i="2"/>
  <c r="M655" i="2"/>
  <c r="P655" i="2" s="1"/>
  <c r="L21" i="2"/>
  <c r="L20" i="2"/>
  <c r="L13" i="2"/>
  <c r="O23" i="2"/>
  <c r="P12" i="2"/>
  <c r="M9" i="2"/>
  <c r="O298" i="2"/>
  <c r="O26" i="2"/>
  <c r="L16" i="2"/>
  <c r="L24" i="2"/>
  <c r="P421" i="2"/>
  <c r="M419" i="2"/>
  <c r="N414" i="2"/>
  <c r="N11" i="2"/>
  <c r="N9" i="2"/>
  <c r="P26" i="2"/>
  <c r="M16" i="2"/>
  <c r="P347" i="2"/>
  <c r="M345" i="2"/>
  <c r="O263" i="2"/>
  <c r="L261" i="2"/>
  <c r="O261" i="2" s="1"/>
  <c r="K288" i="2"/>
  <c r="P525" i="2"/>
  <c r="M523" i="2"/>
  <c r="P523" i="2" s="1"/>
  <c r="M629" i="2"/>
  <c r="P629" i="2" s="1"/>
  <c r="P631" i="2"/>
  <c r="O301" i="2"/>
  <c r="K433" i="2"/>
  <c r="I417" i="2"/>
  <c r="K417" i="2" s="1"/>
  <c r="O121" i="2"/>
  <c r="L119" i="2"/>
  <c r="O119" i="2" s="1"/>
  <c r="M469" i="2"/>
  <c r="P472" i="2"/>
  <c r="M470" i="2"/>
  <c r="P470" i="2" s="1"/>
  <c r="M33" i="2"/>
  <c r="M13" i="2" s="1"/>
  <c r="M11" i="2" s="1"/>
  <c r="P23" i="2"/>
  <c r="M20" i="2"/>
  <c r="N24" i="2"/>
  <c r="P24" i="2" s="1"/>
  <c r="N16" i="2"/>
  <c r="N14" i="2" s="1"/>
  <c r="P404" i="2"/>
  <c r="M402" i="2"/>
  <c r="P402" i="2" s="1"/>
  <c r="M88" i="2"/>
  <c r="O19" i="2"/>
  <c r="P391" i="2"/>
  <c r="M389" i="2"/>
  <c r="P389" i="2" s="1"/>
  <c r="P19" i="2"/>
  <c r="I65" i="2"/>
  <c r="K65" i="2" s="1"/>
  <c r="K77" i="2"/>
  <c r="O12" i="2"/>
  <c r="L9" i="2"/>
  <c r="O30" i="18" l="1"/>
  <c r="N8" i="17"/>
  <c r="P421" i="14"/>
  <c r="P328" i="21"/>
  <c r="P24" i="22"/>
  <c r="O16" i="21"/>
  <c r="P16" i="21"/>
  <c r="O18" i="16"/>
  <c r="O18" i="21"/>
  <c r="L10" i="19"/>
  <c r="L8" i="19" s="1"/>
  <c r="L10" i="21"/>
  <c r="L8" i="21" s="1"/>
  <c r="M685" i="21"/>
  <c r="P685" i="21" s="1"/>
  <c r="L14" i="21"/>
  <c r="O14" i="21" s="1"/>
  <c r="P546" i="20"/>
  <c r="I180" i="21"/>
  <c r="K180" i="21" s="1"/>
  <c r="L14" i="16"/>
  <c r="O14" i="16" s="1"/>
  <c r="P21" i="22"/>
  <c r="O21" i="22"/>
  <c r="L14" i="22"/>
  <c r="O14" i="22" s="1"/>
  <c r="L28" i="22"/>
  <c r="O28" i="22" s="1"/>
  <c r="P657" i="18"/>
  <c r="L11" i="21"/>
  <c r="P165" i="21"/>
  <c r="P149" i="21"/>
  <c r="M13" i="22"/>
  <c r="M11" i="22" s="1"/>
  <c r="P11" i="22" s="1"/>
  <c r="M31" i="22"/>
  <c r="P31" i="22" s="1"/>
  <c r="P446" i="22"/>
  <c r="P20" i="22"/>
  <c r="P33" i="22"/>
  <c r="I180" i="12"/>
  <c r="K180" i="12" s="1"/>
  <c r="I180" i="22"/>
  <c r="K180" i="22" s="1"/>
  <c r="K226" i="22"/>
  <c r="P261" i="22"/>
  <c r="L414" i="22"/>
  <c r="O414" i="22" s="1"/>
  <c r="O419" i="22"/>
  <c r="O13" i="20"/>
  <c r="P687" i="22"/>
  <c r="M685" i="22"/>
  <c r="P685" i="22" s="1"/>
  <c r="O13" i="22"/>
  <c r="L10" i="22"/>
  <c r="L11" i="22"/>
  <c r="O11" i="22" s="1"/>
  <c r="P657" i="22"/>
  <c r="M655" i="22"/>
  <c r="P655" i="22" s="1"/>
  <c r="P41" i="22"/>
  <c r="M37" i="22"/>
  <c r="O20" i="22"/>
  <c r="L18" i="22"/>
  <c r="O18" i="22" s="1"/>
  <c r="N37" i="22"/>
  <c r="O41" i="22"/>
  <c r="P9" i="22"/>
  <c r="L37" i="22"/>
  <c r="P546" i="22"/>
  <c r="M544" i="22"/>
  <c r="P16" i="22"/>
  <c r="M14" i="22"/>
  <c r="P14" i="22" s="1"/>
  <c r="M18" i="22"/>
  <c r="P18" i="22" s="1"/>
  <c r="P30" i="22"/>
  <c r="M28" i="22"/>
  <c r="P28" i="22" s="1"/>
  <c r="O20" i="21"/>
  <c r="L10" i="20"/>
  <c r="L8" i="20" s="1"/>
  <c r="O181" i="21"/>
  <c r="M629" i="21"/>
  <c r="P629" i="21" s="1"/>
  <c r="P631" i="21"/>
  <c r="O20" i="20"/>
  <c r="L414" i="20"/>
  <c r="O414" i="20" s="1"/>
  <c r="O16" i="20"/>
  <c r="P24" i="16"/>
  <c r="M37" i="21"/>
  <c r="O20" i="19"/>
  <c r="L14" i="20"/>
  <c r="O14" i="20" s="1"/>
  <c r="O345" i="20"/>
  <c r="M14" i="20"/>
  <c r="P14" i="20" s="1"/>
  <c r="N18" i="20"/>
  <c r="O18" i="20" s="1"/>
  <c r="P657" i="20"/>
  <c r="P20" i="21"/>
  <c r="M18" i="21"/>
  <c r="P18" i="21" s="1"/>
  <c r="L37" i="21"/>
  <c r="P657" i="21"/>
  <c r="M655" i="21"/>
  <c r="L414" i="21"/>
  <c r="O414" i="21" s="1"/>
  <c r="O467" i="21"/>
  <c r="P469" i="21"/>
  <c r="P33" i="21"/>
  <c r="M30" i="21"/>
  <c r="M31" i="21"/>
  <c r="P31" i="21" s="1"/>
  <c r="M13" i="21"/>
  <c r="O469" i="21"/>
  <c r="M14" i="21"/>
  <c r="P14" i="21" s="1"/>
  <c r="N37" i="21"/>
  <c r="O9" i="21"/>
  <c r="N30" i="21"/>
  <c r="N31" i="21"/>
  <c r="O31" i="21" s="1"/>
  <c r="O33" i="21"/>
  <c r="N13" i="21"/>
  <c r="P165" i="20"/>
  <c r="O24" i="20"/>
  <c r="L10" i="15"/>
  <c r="L8" i="15" s="1"/>
  <c r="P24" i="19"/>
  <c r="N10" i="20"/>
  <c r="N8" i="20" s="1"/>
  <c r="N11" i="20"/>
  <c r="O11" i="20" s="1"/>
  <c r="O24" i="18"/>
  <c r="L28" i="20"/>
  <c r="O28" i="20" s="1"/>
  <c r="P181" i="19"/>
  <c r="O9" i="20"/>
  <c r="O655" i="20"/>
  <c r="P655" i="20"/>
  <c r="P24" i="18"/>
  <c r="N414" i="20"/>
  <c r="P33" i="20"/>
  <c r="M30" i="20"/>
  <c r="M31" i="20"/>
  <c r="P31" i="20" s="1"/>
  <c r="O13" i="17"/>
  <c r="P13" i="20"/>
  <c r="M10" i="20"/>
  <c r="M11" i="20"/>
  <c r="P544" i="20"/>
  <c r="K226" i="20"/>
  <c r="I180" i="20"/>
  <c r="K180" i="20" s="1"/>
  <c r="O41" i="20"/>
  <c r="L37" i="20"/>
  <c r="N11" i="16"/>
  <c r="P20" i="20"/>
  <c r="M18" i="20"/>
  <c r="P687" i="20"/>
  <c r="M685" i="20"/>
  <c r="P685" i="20" s="1"/>
  <c r="P88" i="20"/>
  <c r="L14" i="19"/>
  <c r="O14" i="19" s="1"/>
  <c r="P41" i="20"/>
  <c r="M37" i="20"/>
  <c r="N37" i="20"/>
  <c r="P181" i="20"/>
  <c r="N18" i="19"/>
  <c r="O18" i="19" s="1"/>
  <c r="M14" i="19"/>
  <c r="P14" i="19" s="1"/>
  <c r="O53" i="18"/>
  <c r="L28" i="19"/>
  <c r="O28" i="19" s="1"/>
  <c r="O20" i="17"/>
  <c r="O24" i="19"/>
  <c r="O16" i="19"/>
  <c r="L28" i="16"/>
  <c r="O28" i="16" s="1"/>
  <c r="P20" i="17"/>
  <c r="L414" i="19"/>
  <c r="O414" i="19" s="1"/>
  <c r="L37" i="19"/>
  <c r="O261" i="19"/>
  <c r="P421" i="19"/>
  <c r="M419" i="19"/>
  <c r="P419" i="19" s="1"/>
  <c r="P657" i="19"/>
  <c r="M655" i="19"/>
  <c r="P655" i="19" s="1"/>
  <c r="P33" i="19"/>
  <c r="M30" i="19"/>
  <c r="M31" i="19"/>
  <c r="P31" i="19" s="1"/>
  <c r="M467" i="19"/>
  <c r="P467" i="19" s="1"/>
  <c r="P469" i="19"/>
  <c r="M13" i="19"/>
  <c r="P41" i="19"/>
  <c r="M37" i="19"/>
  <c r="P20" i="19"/>
  <c r="M18" i="19"/>
  <c r="P88" i="19"/>
  <c r="N10" i="19"/>
  <c r="O13" i="19"/>
  <c r="N11" i="19"/>
  <c r="O11" i="19" s="1"/>
  <c r="P446" i="19"/>
  <c r="M444" i="19"/>
  <c r="O21" i="18"/>
  <c r="P165" i="19"/>
  <c r="N37" i="19"/>
  <c r="P687" i="19"/>
  <c r="M685" i="19"/>
  <c r="P685" i="19" s="1"/>
  <c r="M13" i="17"/>
  <c r="M10" i="17" s="1"/>
  <c r="P33" i="17"/>
  <c r="M30" i="17"/>
  <c r="P30" i="17" s="1"/>
  <c r="O20" i="18"/>
  <c r="M37" i="18"/>
  <c r="P21" i="17"/>
  <c r="L10" i="16"/>
  <c r="L8" i="16" s="1"/>
  <c r="P20" i="18"/>
  <c r="N37" i="18"/>
  <c r="O20" i="16"/>
  <c r="O629" i="18"/>
  <c r="L414" i="18"/>
  <c r="O414" i="18" s="1"/>
  <c r="O11" i="16"/>
  <c r="O24" i="17"/>
  <c r="P261" i="18"/>
  <c r="L37" i="18"/>
  <c r="O165" i="17"/>
  <c r="P165" i="17"/>
  <c r="P33" i="18"/>
  <c r="M30" i="18"/>
  <c r="M31" i="18"/>
  <c r="P31" i="18" s="1"/>
  <c r="P24" i="17"/>
  <c r="P21" i="18"/>
  <c r="L18" i="18"/>
  <c r="O18" i="18" s="1"/>
  <c r="M419" i="10"/>
  <c r="P419" i="10" s="1"/>
  <c r="I180" i="18"/>
  <c r="K180" i="18" s="1"/>
  <c r="K226" i="18"/>
  <c r="N37" i="17"/>
  <c r="O181" i="17"/>
  <c r="M18" i="18"/>
  <c r="P18" i="18" s="1"/>
  <c r="P546" i="18"/>
  <c r="M544" i="18"/>
  <c r="P788" i="18"/>
  <c r="M786" i="18"/>
  <c r="P786" i="18" s="1"/>
  <c r="L10" i="17"/>
  <c r="O10" i="17" s="1"/>
  <c r="O13" i="18"/>
  <c r="L10" i="18"/>
  <c r="L11" i="18"/>
  <c r="L14" i="18"/>
  <c r="O14" i="18" s="1"/>
  <c r="N10" i="18"/>
  <c r="N8" i="18" s="1"/>
  <c r="N11" i="18"/>
  <c r="O28" i="18"/>
  <c r="M13" i="18"/>
  <c r="N18" i="17"/>
  <c r="O18" i="17" s="1"/>
  <c r="O13" i="15"/>
  <c r="M14" i="16"/>
  <c r="P14" i="16" s="1"/>
  <c r="O28" i="17"/>
  <c r="O11" i="17"/>
  <c r="M467" i="16"/>
  <c r="P467" i="16" s="1"/>
  <c r="P24" i="15"/>
  <c r="O16" i="17"/>
  <c r="L14" i="17"/>
  <c r="O14" i="17" s="1"/>
  <c r="P24" i="12"/>
  <c r="O13" i="16"/>
  <c r="O30" i="17"/>
  <c r="N8" i="16"/>
  <c r="L37" i="17"/>
  <c r="O9" i="17"/>
  <c r="L8" i="17"/>
  <c r="P16" i="17"/>
  <c r="M14" i="17"/>
  <c r="P14" i="17" s="1"/>
  <c r="O16" i="14"/>
  <c r="P446" i="17"/>
  <c r="M444" i="17"/>
  <c r="P444" i="17" s="1"/>
  <c r="P687" i="17"/>
  <c r="M685" i="17"/>
  <c r="P685" i="17" s="1"/>
  <c r="P419" i="17"/>
  <c r="K226" i="17"/>
  <c r="I180" i="17"/>
  <c r="K180" i="17" s="1"/>
  <c r="M37" i="17"/>
  <c r="P657" i="17"/>
  <c r="M655" i="17"/>
  <c r="P655" i="17" s="1"/>
  <c r="L414" i="17"/>
  <c r="O414" i="17" s="1"/>
  <c r="M467" i="17"/>
  <c r="P467" i="17" s="1"/>
  <c r="P469" i="17"/>
  <c r="L28" i="12"/>
  <c r="O28" i="12" s="1"/>
  <c r="L28" i="14"/>
  <c r="O28" i="14" s="1"/>
  <c r="P328" i="15"/>
  <c r="P53" i="14"/>
  <c r="P20" i="13"/>
  <c r="K226" i="16"/>
  <c r="I180" i="16"/>
  <c r="K180" i="16" s="1"/>
  <c r="P53" i="16"/>
  <c r="P21" i="15"/>
  <c r="P687" i="16"/>
  <c r="M685" i="16"/>
  <c r="P685" i="16" s="1"/>
  <c r="P20" i="15"/>
  <c r="M18" i="16"/>
  <c r="P18" i="16" s="1"/>
  <c r="P20" i="16"/>
  <c r="O20" i="13"/>
  <c r="I180" i="15"/>
  <c r="K180" i="15" s="1"/>
  <c r="P24" i="13"/>
  <c r="O14" i="13"/>
  <c r="M37" i="16"/>
  <c r="P37" i="16" s="1"/>
  <c r="O41" i="16"/>
  <c r="L37" i="16"/>
  <c r="O37" i="16" s="1"/>
  <c r="P33" i="16"/>
  <c r="M30" i="16"/>
  <c r="M13" i="16"/>
  <c r="M31" i="16"/>
  <c r="P31" i="16" s="1"/>
  <c r="M444" i="12"/>
  <c r="P444" i="12" s="1"/>
  <c r="P88" i="12"/>
  <c r="P24" i="14"/>
  <c r="O24" i="15"/>
  <c r="N37" i="15"/>
  <c r="O53" i="16"/>
  <c r="L414" i="16"/>
  <c r="O414" i="16" s="1"/>
  <c r="P9" i="16"/>
  <c r="M544" i="16"/>
  <c r="P544" i="16" s="1"/>
  <c r="L10" i="12"/>
  <c r="L8" i="12" s="1"/>
  <c r="O16" i="13"/>
  <c r="P149" i="14"/>
  <c r="O30" i="15"/>
  <c r="L28" i="15"/>
  <c r="O28" i="15" s="1"/>
  <c r="N37" i="14"/>
  <c r="O261" i="14"/>
  <c r="P546" i="15"/>
  <c r="M544" i="15"/>
  <c r="P544" i="15" s="1"/>
  <c r="O20" i="15"/>
  <c r="N18" i="15"/>
  <c r="O18" i="15" s="1"/>
  <c r="L11" i="12"/>
  <c r="O21" i="14"/>
  <c r="L414" i="15"/>
  <c r="O414" i="15" s="1"/>
  <c r="O41" i="15"/>
  <c r="L37" i="15"/>
  <c r="L14" i="12"/>
  <c r="O14" i="12" s="1"/>
  <c r="O30" i="13"/>
  <c r="P298" i="13"/>
  <c r="O13" i="14"/>
  <c r="P33" i="15"/>
  <c r="M31" i="15"/>
  <c r="P31" i="15" s="1"/>
  <c r="M30" i="15"/>
  <c r="M13" i="15"/>
  <c r="O9" i="15"/>
  <c r="O16" i="15"/>
  <c r="L14" i="15"/>
  <c r="P53" i="15"/>
  <c r="M37" i="15"/>
  <c r="N10" i="15"/>
  <c r="N8" i="15" s="1"/>
  <c r="N11" i="15"/>
  <c r="O11" i="15" s="1"/>
  <c r="N14" i="15"/>
  <c r="P14" i="15" s="1"/>
  <c r="P16" i="15"/>
  <c r="P446" i="15"/>
  <c r="M444" i="15"/>
  <c r="L414" i="14"/>
  <c r="O414" i="14" s="1"/>
  <c r="P18" i="13"/>
  <c r="M544" i="14"/>
  <c r="P544" i="14" s="1"/>
  <c r="L37" i="14"/>
  <c r="M685" i="8"/>
  <c r="P685" i="8" s="1"/>
  <c r="P261" i="13"/>
  <c r="M11" i="14"/>
  <c r="P13" i="14"/>
  <c r="M10" i="14"/>
  <c r="L414" i="13"/>
  <c r="O414" i="13" s="1"/>
  <c r="O20" i="14"/>
  <c r="L18" i="14"/>
  <c r="O18" i="14" s="1"/>
  <c r="P657" i="14"/>
  <c r="M655" i="14"/>
  <c r="P655" i="14" s="1"/>
  <c r="P687" i="14"/>
  <c r="M685" i="14"/>
  <c r="P685" i="14" s="1"/>
  <c r="M18" i="14"/>
  <c r="P18" i="14" s="1"/>
  <c r="P20" i="14"/>
  <c r="M37" i="14"/>
  <c r="O24" i="14"/>
  <c r="L10" i="14"/>
  <c r="O9" i="14"/>
  <c r="N10" i="14"/>
  <c r="N8" i="14" s="1"/>
  <c r="N11" i="14"/>
  <c r="O11" i="14" s="1"/>
  <c r="P16" i="14"/>
  <c r="N14" i="14"/>
  <c r="P14" i="14" s="1"/>
  <c r="M30" i="14"/>
  <c r="P33" i="14"/>
  <c r="M31" i="14"/>
  <c r="P31" i="14" s="1"/>
  <c r="L14" i="14"/>
  <c r="O328" i="12"/>
  <c r="P21" i="14"/>
  <c r="K226" i="14"/>
  <c r="I180" i="14"/>
  <c r="K180" i="14" s="1"/>
  <c r="M685" i="13"/>
  <c r="P685" i="13" s="1"/>
  <c r="P687" i="13"/>
  <c r="N37" i="13"/>
  <c r="L18" i="13"/>
  <c r="O18" i="13" s="1"/>
  <c r="M544" i="13"/>
  <c r="P544" i="13" s="1"/>
  <c r="O41" i="11"/>
  <c r="P328" i="13"/>
  <c r="O53" i="13"/>
  <c r="M31" i="13"/>
  <c r="P31" i="13" s="1"/>
  <c r="P33" i="13"/>
  <c r="M30" i="13"/>
  <c r="M13" i="13"/>
  <c r="O13" i="13"/>
  <c r="L10" i="13"/>
  <c r="L8" i="13" s="1"/>
  <c r="O9" i="13"/>
  <c r="N10" i="13"/>
  <c r="N8" i="13" s="1"/>
  <c r="N11" i="13"/>
  <c r="L11" i="13"/>
  <c r="P16" i="13"/>
  <c r="M14" i="13"/>
  <c r="P14" i="13" s="1"/>
  <c r="I180" i="13"/>
  <c r="K180" i="13" s="1"/>
  <c r="K226" i="13"/>
  <c r="L37" i="13"/>
  <c r="P53" i="13"/>
  <c r="M37" i="13"/>
  <c r="N11" i="12"/>
  <c r="O149" i="11"/>
  <c r="I180" i="11"/>
  <c r="K180" i="11" s="1"/>
  <c r="N8" i="12"/>
  <c r="P20" i="12"/>
  <c r="M14" i="12"/>
  <c r="P14" i="12" s="1"/>
  <c r="L28" i="10"/>
  <c r="O28" i="10" s="1"/>
  <c r="O13" i="12"/>
  <c r="N37" i="12"/>
  <c r="P21" i="12"/>
  <c r="L37" i="12"/>
  <c r="P657" i="12"/>
  <c r="M655" i="12"/>
  <c r="P655" i="12" s="1"/>
  <c r="O9" i="12"/>
  <c r="P421" i="12"/>
  <c r="M419" i="12"/>
  <c r="O419" i="12"/>
  <c r="L414" i="12"/>
  <c r="O414" i="12" s="1"/>
  <c r="P687" i="12"/>
  <c r="M685" i="12"/>
  <c r="P685" i="12" s="1"/>
  <c r="P18" i="12"/>
  <c r="P165" i="12"/>
  <c r="M37" i="12"/>
  <c r="P469" i="5"/>
  <c r="O30" i="6"/>
  <c r="O53" i="10"/>
  <c r="P24" i="10"/>
  <c r="L414" i="11"/>
  <c r="O414" i="11" s="1"/>
  <c r="O20" i="12"/>
  <c r="P9" i="12"/>
  <c r="O18" i="12"/>
  <c r="M544" i="12"/>
  <c r="P544" i="12" s="1"/>
  <c r="M31" i="12"/>
  <c r="P31" i="12" s="1"/>
  <c r="P33" i="12"/>
  <c r="M30" i="12"/>
  <c r="M13" i="12"/>
  <c r="L14" i="11"/>
  <c r="O14" i="11" s="1"/>
  <c r="P24" i="11"/>
  <c r="N8" i="11"/>
  <c r="O21" i="10"/>
  <c r="N37" i="11"/>
  <c r="P13" i="11"/>
  <c r="M10" i="11"/>
  <c r="P10" i="11" s="1"/>
  <c r="M11" i="11"/>
  <c r="L14" i="10"/>
  <c r="O14" i="10" s="1"/>
  <c r="O24" i="10"/>
  <c r="N11" i="11"/>
  <c r="O11" i="11" s="1"/>
  <c r="M14" i="11"/>
  <c r="P14" i="11" s="1"/>
  <c r="P20" i="11"/>
  <c r="M18" i="11"/>
  <c r="P18" i="11" s="1"/>
  <c r="L37" i="11"/>
  <c r="O20" i="11"/>
  <c r="L18" i="11"/>
  <c r="O18" i="11" s="1"/>
  <c r="O30" i="11"/>
  <c r="P9" i="11"/>
  <c r="O9" i="11"/>
  <c r="O13" i="11"/>
  <c r="L10" i="11"/>
  <c r="O10" i="11" s="1"/>
  <c r="P33" i="11"/>
  <c r="M30" i="11"/>
  <c r="M31" i="11"/>
  <c r="P31" i="11" s="1"/>
  <c r="P165" i="9"/>
  <c r="L37" i="10"/>
  <c r="P88" i="11"/>
  <c r="M37" i="11"/>
  <c r="P421" i="11"/>
  <c r="M419" i="11"/>
  <c r="P24" i="9"/>
  <c r="M419" i="9"/>
  <c r="P419" i="9" s="1"/>
  <c r="L414" i="10"/>
  <c r="O414" i="10" s="1"/>
  <c r="P66" i="6"/>
  <c r="O30" i="8"/>
  <c r="P20" i="8"/>
  <c r="P119" i="10"/>
  <c r="M37" i="10"/>
  <c r="O20" i="10"/>
  <c r="L18" i="10"/>
  <c r="O18" i="10" s="1"/>
  <c r="P33" i="10"/>
  <c r="M30" i="10"/>
  <c r="M31" i="10"/>
  <c r="P31" i="10" s="1"/>
  <c r="M13" i="10"/>
  <c r="P18" i="10"/>
  <c r="L28" i="9"/>
  <c r="O28" i="9" s="1"/>
  <c r="K226" i="10"/>
  <c r="I180" i="10"/>
  <c r="K180" i="10" s="1"/>
  <c r="M14" i="10"/>
  <c r="P14" i="10" s="1"/>
  <c r="P20" i="10"/>
  <c r="N37" i="10"/>
  <c r="O165" i="10"/>
  <c r="P165" i="10"/>
  <c r="P546" i="10"/>
  <c r="M544" i="10"/>
  <c r="P544" i="10" s="1"/>
  <c r="M444" i="10"/>
  <c r="P444" i="10" s="1"/>
  <c r="P446" i="10"/>
  <c r="P9" i="10"/>
  <c r="N10" i="10"/>
  <c r="N8" i="10" s="1"/>
  <c r="N11" i="10"/>
  <c r="O13" i="10"/>
  <c r="L10" i="10"/>
  <c r="L11" i="10"/>
  <c r="N37" i="9"/>
  <c r="P18" i="5"/>
  <c r="O24" i="9"/>
  <c r="P687" i="9"/>
  <c r="M685" i="9"/>
  <c r="P685" i="9" s="1"/>
  <c r="P181" i="9"/>
  <c r="P328" i="9"/>
  <c r="O328" i="9"/>
  <c r="L414" i="9"/>
  <c r="O414" i="9" s="1"/>
  <c r="P24" i="8"/>
  <c r="M544" i="9"/>
  <c r="P544" i="9" s="1"/>
  <c r="P88" i="9"/>
  <c r="O20" i="9"/>
  <c r="L18" i="9"/>
  <c r="O18" i="9" s="1"/>
  <c r="N18" i="8"/>
  <c r="P18" i="8" s="1"/>
  <c r="P13" i="9"/>
  <c r="M10" i="9"/>
  <c r="M11" i="9"/>
  <c r="P41" i="9"/>
  <c r="M37" i="9"/>
  <c r="O41" i="9"/>
  <c r="L37" i="9"/>
  <c r="P20" i="9"/>
  <c r="M18" i="9"/>
  <c r="P18" i="9" s="1"/>
  <c r="N10" i="9"/>
  <c r="N8" i="9" s="1"/>
  <c r="N11" i="9"/>
  <c r="O11" i="9" s="1"/>
  <c r="O9" i="9"/>
  <c r="P33" i="9"/>
  <c r="M30" i="9"/>
  <c r="M31" i="9"/>
  <c r="P31" i="9" s="1"/>
  <c r="I180" i="9"/>
  <c r="K180" i="9" s="1"/>
  <c r="K226" i="9"/>
  <c r="O16" i="9"/>
  <c r="N14" i="9"/>
  <c r="P14" i="9" s="1"/>
  <c r="O88" i="9"/>
  <c r="O13" i="9"/>
  <c r="L10" i="9"/>
  <c r="L28" i="7"/>
  <c r="O28" i="7" s="1"/>
  <c r="O53" i="8"/>
  <c r="P657" i="8"/>
  <c r="M655" i="8"/>
  <c r="P655" i="8" s="1"/>
  <c r="N10" i="8"/>
  <c r="N8" i="8" s="1"/>
  <c r="N37" i="7"/>
  <c r="K226" i="8"/>
  <c r="I180" i="8"/>
  <c r="K180" i="8" s="1"/>
  <c r="P53" i="8"/>
  <c r="N37" i="8"/>
  <c r="O21" i="8"/>
  <c r="O16" i="8"/>
  <c r="L14" i="8"/>
  <c r="O13" i="8"/>
  <c r="L10" i="8"/>
  <c r="L11" i="8"/>
  <c r="P446" i="8"/>
  <c r="M444" i="8"/>
  <c r="P444" i="8" s="1"/>
  <c r="P9" i="8"/>
  <c r="L414" i="8"/>
  <c r="O414" i="8" s="1"/>
  <c r="M37" i="8"/>
  <c r="O20" i="8"/>
  <c r="P33" i="8"/>
  <c r="M30" i="8"/>
  <c r="M13" i="8"/>
  <c r="M31" i="8"/>
  <c r="P31" i="8" s="1"/>
  <c r="O28" i="8"/>
  <c r="O30" i="3"/>
  <c r="O544" i="8"/>
  <c r="O277" i="8"/>
  <c r="L18" i="8"/>
  <c r="N11" i="8"/>
  <c r="P16" i="8"/>
  <c r="N14" i="8"/>
  <c r="P14" i="8" s="1"/>
  <c r="M419" i="8"/>
  <c r="P421" i="8"/>
  <c r="L37" i="8"/>
  <c r="O24" i="8"/>
  <c r="O21" i="6"/>
  <c r="P18" i="7"/>
  <c r="L414" i="7"/>
  <c r="O414" i="7" s="1"/>
  <c r="O11" i="7"/>
  <c r="P631" i="7"/>
  <c r="M629" i="7"/>
  <c r="P629" i="7" s="1"/>
  <c r="P24" i="7"/>
  <c r="O41" i="7"/>
  <c r="L37" i="7"/>
  <c r="P419" i="7"/>
  <c r="O9" i="7"/>
  <c r="P20" i="7"/>
  <c r="O21" i="7"/>
  <c r="N10" i="7"/>
  <c r="N8" i="7" s="1"/>
  <c r="M37" i="7"/>
  <c r="M30" i="7"/>
  <c r="P33" i="7"/>
  <c r="M13" i="7"/>
  <c r="M31" i="7"/>
  <c r="P31" i="7" s="1"/>
  <c r="N14" i="7"/>
  <c r="P14" i="7" s="1"/>
  <c r="P16" i="7"/>
  <c r="O24" i="7"/>
  <c r="O20" i="7"/>
  <c r="L18" i="7"/>
  <c r="O18" i="7" s="1"/>
  <c r="P149" i="2"/>
  <c r="L37" i="6"/>
  <c r="I180" i="7"/>
  <c r="K180" i="7" s="1"/>
  <c r="K226" i="7"/>
  <c r="O16" i="7"/>
  <c r="O13" i="7"/>
  <c r="L10" i="7"/>
  <c r="P469" i="7"/>
  <c r="M467" i="7"/>
  <c r="P467" i="7" s="1"/>
  <c r="P53" i="6"/>
  <c r="N8" i="6"/>
  <c r="P469" i="6"/>
  <c r="M467" i="6"/>
  <c r="P467" i="6" s="1"/>
  <c r="O21" i="2"/>
  <c r="P546" i="3"/>
  <c r="N11" i="6"/>
  <c r="P13" i="6"/>
  <c r="M10" i="6"/>
  <c r="M11" i="6"/>
  <c r="P261" i="4"/>
  <c r="O16" i="6"/>
  <c r="L14" i="6"/>
  <c r="O14" i="6" s="1"/>
  <c r="N37" i="6"/>
  <c r="P41" i="6"/>
  <c r="P20" i="6"/>
  <c r="M18" i="6"/>
  <c r="P18" i="6" s="1"/>
  <c r="P631" i="6"/>
  <c r="M629" i="6"/>
  <c r="P629" i="6" s="1"/>
  <c r="P687" i="6"/>
  <c r="M685" i="6"/>
  <c r="P685" i="6" s="1"/>
  <c r="P298" i="6"/>
  <c r="O13" i="6"/>
  <c r="L10" i="6"/>
  <c r="L11" i="6"/>
  <c r="M37" i="6"/>
  <c r="M30" i="6"/>
  <c r="P33" i="6"/>
  <c r="M31" i="6"/>
  <c r="P31" i="6" s="1"/>
  <c r="K226" i="6"/>
  <c r="I180" i="6"/>
  <c r="K180" i="6" s="1"/>
  <c r="O20" i="6"/>
  <c r="L18" i="6"/>
  <c r="O18" i="6" s="1"/>
  <c r="P419" i="6"/>
  <c r="P16" i="6"/>
  <c r="M14" i="6"/>
  <c r="P14" i="6" s="1"/>
  <c r="O24" i="6"/>
  <c r="O444" i="6"/>
  <c r="L414" i="6"/>
  <c r="O414" i="6" s="1"/>
  <c r="P18" i="4"/>
  <c r="P14" i="5"/>
  <c r="O41" i="3"/>
  <c r="O88" i="5"/>
  <c r="M419" i="4"/>
  <c r="P419" i="4" s="1"/>
  <c r="P421" i="4"/>
  <c r="O298" i="5"/>
  <c r="I180" i="2"/>
  <c r="K180" i="2" s="1"/>
  <c r="O24" i="5"/>
  <c r="P20" i="5"/>
  <c r="N10" i="5"/>
  <c r="N8" i="5" s="1"/>
  <c r="O315" i="5"/>
  <c r="P421" i="5"/>
  <c r="M419" i="5"/>
  <c r="P419" i="5" s="1"/>
  <c r="O14" i="5"/>
  <c r="O20" i="5"/>
  <c r="L18" i="5"/>
  <c r="O18" i="5" s="1"/>
  <c r="P33" i="5"/>
  <c r="M30" i="5"/>
  <c r="M13" i="5"/>
  <c r="M31" i="5"/>
  <c r="P31" i="5" s="1"/>
  <c r="P467" i="5"/>
  <c r="O28" i="5"/>
  <c r="P20" i="2"/>
  <c r="P16" i="5"/>
  <c r="P9" i="5"/>
  <c r="O21" i="4"/>
  <c r="N31" i="5"/>
  <c r="O31" i="5" s="1"/>
  <c r="N30" i="5"/>
  <c r="N28" i="5" s="1"/>
  <c r="O33" i="5"/>
  <c r="P470" i="5"/>
  <c r="O470" i="5"/>
  <c r="N11" i="5"/>
  <c r="P446" i="5"/>
  <c r="M444" i="5"/>
  <c r="L414" i="5"/>
  <c r="O419" i="5"/>
  <c r="M37" i="5"/>
  <c r="N37" i="5"/>
  <c r="O41" i="5"/>
  <c r="O21" i="5"/>
  <c r="O30" i="5"/>
  <c r="L37" i="5"/>
  <c r="O16" i="5"/>
  <c r="O469" i="5"/>
  <c r="N467" i="5"/>
  <c r="O13" i="5"/>
  <c r="L10" i="5"/>
  <c r="L11" i="5"/>
  <c r="P20" i="4"/>
  <c r="O14" i="4"/>
  <c r="L28" i="4"/>
  <c r="O28" i="4" s="1"/>
  <c r="M544" i="4"/>
  <c r="P544" i="4" s="1"/>
  <c r="P546" i="4"/>
  <c r="O13" i="4"/>
  <c r="L10" i="4"/>
  <c r="L11" i="4"/>
  <c r="O11" i="4" s="1"/>
  <c r="O467" i="4"/>
  <c r="L414" i="4"/>
  <c r="O414" i="4" s="1"/>
  <c r="O20" i="4"/>
  <c r="L18" i="4"/>
  <c r="O18" i="4" s="1"/>
  <c r="P24" i="4"/>
  <c r="P33" i="4"/>
  <c r="M30" i="4"/>
  <c r="M31" i="4"/>
  <c r="P31" i="4" s="1"/>
  <c r="M13" i="4"/>
  <c r="P16" i="4"/>
  <c r="P444" i="4"/>
  <c r="P14" i="4"/>
  <c r="P132" i="4"/>
  <c r="P687" i="4"/>
  <c r="M685" i="4"/>
  <c r="P685" i="4" s="1"/>
  <c r="P53" i="4"/>
  <c r="M37" i="4"/>
  <c r="K226" i="4"/>
  <c r="I180" i="4"/>
  <c r="K180" i="4" s="1"/>
  <c r="P469" i="4"/>
  <c r="M467" i="4"/>
  <c r="P467" i="4" s="1"/>
  <c r="O16" i="4"/>
  <c r="O41" i="4"/>
  <c r="L37" i="4"/>
  <c r="N10" i="4"/>
  <c r="N8" i="4" s="1"/>
  <c r="N37" i="4"/>
  <c r="O24" i="3"/>
  <c r="M467" i="3"/>
  <c r="P467" i="3" s="1"/>
  <c r="P469" i="3"/>
  <c r="P13" i="3"/>
  <c r="M10" i="3"/>
  <c r="M11" i="3"/>
  <c r="P11" i="3" s="1"/>
  <c r="N37" i="2"/>
  <c r="O16" i="3"/>
  <c r="P657" i="3"/>
  <c r="M655" i="3"/>
  <c r="M37" i="3"/>
  <c r="P14" i="3"/>
  <c r="O9" i="3"/>
  <c r="O13" i="3"/>
  <c r="L10" i="3"/>
  <c r="L8" i="3" s="1"/>
  <c r="M18" i="2"/>
  <c r="P18" i="2" s="1"/>
  <c r="P11" i="2"/>
  <c r="P345" i="2"/>
  <c r="L14" i="3"/>
  <c r="O14" i="3" s="1"/>
  <c r="P687" i="3"/>
  <c r="M685" i="3"/>
  <c r="P685" i="3" s="1"/>
  <c r="P20" i="3"/>
  <c r="O20" i="2"/>
  <c r="N37" i="3"/>
  <c r="P16" i="3"/>
  <c r="N10" i="3"/>
  <c r="N8" i="3" s="1"/>
  <c r="O88" i="3"/>
  <c r="L37" i="3"/>
  <c r="P18" i="3"/>
  <c r="L414" i="3"/>
  <c r="O414" i="3" s="1"/>
  <c r="K226" i="3"/>
  <c r="I180" i="3"/>
  <c r="K180" i="3" s="1"/>
  <c r="M30" i="3"/>
  <c r="M31" i="3"/>
  <c r="P31" i="3" s="1"/>
  <c r="P33" i="3"/>
  <c r="L11" i="3"/>
  <c r="O11" i="3" s="1"/>
  <c r="O20" i="3"/>
  <c r="L18" i="3"/>
  <c r="O18" i="3" s="1"/>
  <c r="O30" i="2"/>
  <c r="L414" i="2"/>
  <c r="O414" i="2" s="1"/>
  <c r="M685" i="2"/>
  <c r="P685" i="2" s="1"/>
  <c r="P687" i="2"/>
  <c r="O24" i="2"/>
  <c r="P315" i="2"/>
  <c r="O315" i="2"/>
  <c r="O13" i="2"/>
  <c r="L10" i="2"/>
  <c r="L8" i="2" s="1"/>
  <c r="P33" i="2"/>
  <c r="M30" i="2"/>
  <c r="M31" i="2"/>
  <c r="P31" i="2" s="1"/>
  <c r="L14" i="2"/>
  <c r="O14" i="2" s="1"/>
  <c r="O16" i="2"/>
  <c r="L37" i="2"/>
  <c r="L18" i="2"/>
  <c r="O18" i="2" s="1"/>
  <c r="P9" i="2"/>
  <c r="L11" i="2"/>
  <c r="O11" i="2" s="1"/>
  <c r="P13" i="2"/>
  <c r="M10" i="2"/>
  <c r="M8" i="2" s="1"/>
  <c r="P469" i="2"/>
  <c r="M467" i="2"/>
  <c r="P467" i="2" s="1"/>
  <c r="P419" i="2"/>
  <c r="O9" i="2"/>
  <c r="P88" i="2"/>
  <c r="M37" i="2"/>
  <c r="P16" i="2"/>
  <c r="M14" i="2"/>
  <c r="P14" i="2" s="1"/>
  <c r="N10" i="2"/>
  <c r="N8" i="2" s="1"/>
  <c r="O8" i="17" l="1"/>
  <c r="M10" i="22"/>
  <c r="P10" i="22" s="1"/>
  <c r="P13" i="22"/>
  <c r="P37" i="21"/>
  <c r="O10" i="12"/>
  <c r="O37" i="22"/>
  <c r="O10" i="22"/>
  <c r="L8" i="22"/>
  <c r="O8" i="22" s="1"/>
  <c r="P37" i="22"/>
  <c r="P544" i="22"/>
  <c r="M414" i="22"/>
  <c r="P414" i="22" s="1"/>
  <c r="P18" i="20"/>
  <c r="O37" i="21"/>
  <c r="P11" i="20"/>
  <c r="N10" i="21"/>
  <c r="O13" i="21"/>
  <c r="N11" i="21"/>
  <c r="O11" i="21" s="1"/>
  <c r="P30" i="21"/>
  <c r="M28" i="21"/>
  <c r="P655" i="21"/>
  <c r="M414" i="21"/>
  <c r="P414" i="21" s="1"/>
  <c r="N28" i="21"/>
  <c r="O28" i="21" s="1"/>
  <c r="O30" i="21"/>
  <c r="P13" i="21"/>
  <c r="M10" i="21"/>
  <c r="M11" i="21"/>
  <c r="P18" i="19"/>
  <c r="O10" i="20"/>
  <c r="P37" i="20"/>
  <c r="O8" i="20"/>
  <c r="M414" i="20"/>
  <c r="P414" i="20" s="1"/>
  <c r="O37" i="20"/>
  <c r="P30" i="20"/>
  <c r="M28" i="20"/>
  <c r="P28" i="20" s="1"/>
  <c r="P10" i="20"/>
  <c r="M8" i="20"/>
  <c r="P8" i="20" s="1"/>
  <c r="O37" i="18"/>
  <c r="P13" i="17"/>
  <c r="O10" i="16"/>
  <c r="O37" i="19"/>
  <c r="O8" i="16"/>
  <c r="M11" i="17"/>
  <c r="P11" i="17" s="1"/>
  <c r="P37" i="19"/>
  <c r="P30" i="19"/>
  <c r="M28" i="19"/>
  <c r="P28" i="19" s="1"/>
  <c r="N8" i="19"/>
  <c r="O8" i="19" s="1"/>
  <c r="O10" i="19"/>
  <c r="P13" i="19"/>
  <c r="M10" i="19"/>
  <c r="M11" i="19"/>
  <c r="P11" i="19" s="1"/>
  <c r="P444" i="19"/>
  <c r="M414" i="19"/>
  <c r="P414" i="19" s="1"/>
  <c r="O37" i="17"/>
  <c r="P37" i="18"/>
  <c r="P37" i="17"/>
  <c r="M28" i="17"/>
  <c r="P28" i="17" s="1"/>
  <c r="P18" i="17"/>
  <c r="O11" i="18"/>
  <c r="P13" i="18"/>
  <c r="M10" i="18"/>
  <c r="M11" i="18"/>
  <c r="P11" i="18" s="1"/>
  <c r="O10" i="18"/>
  <c r="L8" i="18"/>
  <c r="O8" i="18" s="1"/>
  <c r="P544" i="18"/>
  <c r="M414" i="18"/>
  <c r="P414" i="18" s="1"/>
  <c r="M28" i="18"/>
  <c r="P28" i="18" s="1"/>
  <c r="P30" i="18"/>
  <c r="O37" i="14"/>
  <c r="P10" i="17"/>
  <c r="M8" i="17"/>
  <c r="P8" i="17" s="1"/>
  <c r="M414" i="17"/>
  <c r="P414" i="17" s="1"/>
  <c r="O37" i="15"/>
  <c r="M414" i="16"/>
  <c r="P414" i="16" s="1"/>
  <c r="P37" i="15"/>
  <c r="O11" i="12"/>
  <c r="P13" i="16"/>
  <c r="M10" i="16"/>
  <c r="M11" i="16"/>
  <c r="P11" i="16" s="1"/>
  <c r="P30" i="16"/>
  <c r="M28" i="16"/>
  <c r="P28" i="16" s="1"/>
  <c r="P37" i="13"/>
  <c r="P37" i="14"/>
  <c r="O8" i="15"/>
  <c r="P18" i="15"/>
  <c r="P37" i="12"/>
  <c r="O14" i="15"/>
  <c r="P444" i="15"/>
  <c r="M414" i="15"/>
  <c r="P414" i="15" s="1"/>
  <c r="M10" i="15"/>
  <c r="P13" i="15"/>
  <c r="M11" i="15"/>
  <c r="P11" i="15" s="1"/>
  <c r="P30" i="15"/>
  <c r="M28" i="15"/>
  <c r="P28" i="15" s="1"/>
  <c r="O10" i="15"/>
  <c r="O37" i="13"/>
  <c r="O10" i="14"/>
  <c r="O8" i="13"/>
  <c r="L8" i="14"/>
  <c r="O8" i="14" s="1"/>
  <c r="O14" i="14"/>
  <c r="M414" i="14"/>
  <c r="P414" i="14" s="1"/>
  <c r="P10" i="14"/>
  <c r="M8" i="14"/>
  <c r="P8" i="14" s="1"/>
  <c r="P30" i="14"/>
  <c r="M28" i="14"/>
  <c r="P28" i="14" s="1"/>
  <c r="P11" i="14"/>
  <c r="M414" i="13"/>
  <c r="P414" i="13" s="1"/>
  <c r="O37" i="12"/>
  <c r="P30" i="13"/>
  <c r="M28" i="13"/>
  <c r="P28" i="13" s="1"/>
  <c r="O11" i="13"/>
  <c r="O10" i="13"/>
  <c r="P13" i="13"/>
  <c r="M10" i="13"/>
  <c r="M11" i="13"/>
  <c r="P11" i="13" s="1"/>
  <c r="O8" i="12"/>
  <c r="P37" i="11"/>
  <c r="M414" i="12"/>
  <c r="P414" i="12" s="1"/>
  <c r="P419" i="12"/>
  <c r="M11" i="12"/>
  <c r="P11" i="12" s="1"/>
  <c r="M10" i="12"/>
  <c r="P13" i="12"/>
  <c r="P30" i="12"/>
  <c r="M28" i="12"/>
  <c r="P28" i="12" s="1"/>
  <c r="P11" i="11"/>
  <c r="O37" i="10"/>
  <c r="O37" i="11"/>
  <c r="P30" i="11"/>
  <c r="M28" i="11"/>
  <c r="P28" i="11" s="1"/>
  <c r="M8" i="11"/>
  <c r="P8" i="11" s="1"/>
  <c r="L8" i="11"/>
  <c r="O8" i="11" s="1"/>
  <c r="M414" i="11"/>
  <c r="P414" i="11" s="1"/>
  <c r="P419" i="11"/>
  <c r="O11" i="10"/>
  <c r="O37" i="9"/>
  <c r="O10" i="10"/>
  <c r="L8" i="10"/>
  <c r="O8" i="10" s="1"/>
  <c r="M414" i="10"/>
  <c r="P414" i="10" s="1"/>
  <c r="P13" i="10"/>
  <c r="M10" i="10"/>
  <c r="M11" i="10"/>
  <c r="P11" i="10" s="1"/>
  <c r="P37" i="10"/>
  <c r="P37" i="9"/>
  <c r="P30" i="10"/>
  <c r="M28" i="10"/>
  <c r="P28" i="10" s="1"/>
  <c r="O10" i="9"/>
  <c r="O14" i="9"/>
  <c r="M414" i="9"/>
  <c r="P414" i="9" s="1"/>
  <c r="P10" i="9"/>
  <c r="M8" i="9"/>
  <c r="P8" i="9" s="1"/>
  <c r="P30" i="9"/>
  <c r="M28" i="9"/>
  <c r="P28" i="9" s="1"/>
  <c r="O18" i="8"/>
  <c r="L8" i="9"/>
  <c r="O8" i="9" s="1"/>
  <c r="P11" i="9"/>
  <c r="O37" i="8"/>
  <c r="O10" i="7"/>
  <c r="P37" i="7"/>
  <c r="O37" i="7"/>
  <c r="O14" i="8"/>
  <c r="O10" i="8"/>
  <c r="L8" i="8"/>
  <c r="O8" i="8" s="1"/>
  <c r="M10" i="8"/>
  <c r="P13" i="8"/>
  <c r="M11" i="8"/>
  <c r="P11" i="8" s="1"/>
  <c r="M414" i="8"/>
  <c r="P414" i="8" s="1"/>
  <c r="P419" i="8"/>
  <c r="P30" i="8"/>
  <c r="M28" i="8"/>
  <c r="P28" i="8" s="1"/>
  <c r="P37" i="8"/>
  <c r="O11" i="8"/>
  <c r="M414" i="7"/>
  <c r="P414" i="7" s="1"/>
  <c r="P30" i="7"/>
  <c r="M28" i="7"/>
  <c r="P28" i="7" s="1"/>
  <c r="O14" i="7"/>
  <c r="O37" i="6"/>
  <c r="P13" i="7"/>
  <c r="M10" i="7"/>
  <c r="M11" i="7"/>
  <c r="P11" i="7" s="1"/>
  <c r="L8" i="7"/>
  <c r="O8" i="7" s="1"/>
  <c r="P37" i="6"/>
  <c r="O11" i="6"/>
  <c r="P11" i="6"/>
  <c r="O10" i="6"/>
  <c r="L8" i="6"/>
  <c r="O8" i="6" s="1"/>
  <c r="P10" i="6"/>
  <c r="M8" i="6"/>
  <c r="P8" i="6" s="1"/>
  <c r="M414" i="6"/>
  <c r="P414" i="6" s="1"/>
  <c r="P30" i="6"/>
  <c r="M28" i="6"/>
  <c r="P28" i="6" s="1"/>
  <c r="P37" i="2"/>
  <c r="O11" i="5"/>
  <c r="O37" i="5"/>
  <c r="P37" i="5"/>
  <c r="O37" i="4"/>
  <c r="P37" i="4"/>
  <c r="O10" i="5"/>
  <c r="L8" i="5"/>
  <c r="O8" i="5" s="1"/>
  <c r="P13" i="5"/>
  <c r="M10" i="5"/>
  <c r="M11" i="5"/>
  <c r="P11" i="5" s="1"/>
  <c r="O414" i="5"/>
  <c r="P30" i="5"/>
  <c r="M28" i="5"/>
  <c r="P28" i="5" s="1"/>
  <c r="O467" i="5"/>
  <c r="N414" i="5"/>
  <c r="P444" i="5"/>
  <c r="M414" i="5"/>
  <c r="P414" i="5" s="1"/>
  <c r="M414" i="4"/>
  <c r="P414" i="4" s="1"/>
  <c r="P30" i="4"/>
  <c r="M28" i="4"/>
  <c r="P28" i="4" s="1"/>
  <c r="P13" i="4"/>
  <c r="M10" i="4"/>
  <c r="M11" i="4"/>
  <c r="P11" i="4" s="1"/>
  <c r="O10" i="4"/>
  <c r="L8" i="4"/>
  <c r="O8" i="4" s="1"/>
  <c r="O37" i="2"/>
  <c r="O8" i="3"/>
  <c r="P30" i="3"/>
  <c r="M28" i="3"/>
  <c r="P28" i="3" s="1"/>
  <c r="O37" i="3"/>
  <c r="P37" i="3"/>
  <c r="O10" i="3"/>
  <c r="P655" i="3"/>
  <c r="M414" i="3"/>
  <c r="P414" i="3" s="1"/>
  <c r="P10" i="3"/>
  <c r="M8" i="3"/>
  <c r="P8" i="3" s="1"/>
  <c r="M414" i="2"/>
  <c r="P414" i="2" s="1"/>
  <c r="P8" i="2"/>
  <c r="P30" i="2"/>
  <c r="M28" i="2"/>
  <c r="P28" i="2" s="1"/>
  <c r="P10" i="2"/>
  <c r="O8" i="2"/>
  <c r="O10" i="2"/>
  <c r="M8" i="22" l="1"/>
  <c r="P8" i="22" s="1"/>
  <c r="P11" i="21"/>
  <c r="O10" i="21"/>
  <c r="N8" i="21"/>
  <c r="O8" i="21" s="1"/>
  <c r="P10" i="21"/>
  <c r="M8" i="21"/>
  <c r="P28" i="21"/>
  <c r="P10" i="19"/>
  <c r="M8" i="19"/>
  <c r="P8" i="19" s="1"/>
  <c r="P10" i="18"/>
  <c r="M8" i="18"/>
  <c r="P8" i="18" s="1"/>
  <c r="P10" i="16"/>
  <c r="M8" i="16"/>
  <c r="P8" i="16" s="1"/>
  <c r="P10" i="15"/>
  <c r="M8" i="15"/>
  <c r="P8" i="15" s="1"/>
  <c r="P10" i="13"/>
  <c r="M8" i="13"/>
  <c r="P8" i="13" s="1"/>
  <c r="P10" i="12"/>
  <c r="M8" i="12"/>
  <c r="P8" i="12" s="1"/>
  <c r="P10" i="10"/>
  <c r="M8" i="10"/>
  <c r="P8" i="10" s="1"/>
  <c r="P10" i="8"/>
  <c r="M8" i="8"/>
  <c r="P8" i="8" s="1"/>
  <c r="P10" i="7"/>
  <c r="M8" i="7"/>
  <c r="P8" i="7" s="1"/>
  <c r="P10" i="5"/>
  <c r="M8" i="5"/>
  <c r="P8" i="5" s="1"/>
  <c r="P10" i="4"/>
  <c r="M8" i="4"/>
  <c r="P8" i="4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N805" i="1" s="1"/>
  <c r="M807" i="1"/>
  <c r="P807" i="1" s="1"/>
  <c r="L807" i="1"/>
  <c r="N806" i="1"/>
  <c r="M806" i="1"/>
  <c r="P806" i="1" s="1"/>
  <c r="L806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8" i="1" s="1"/>
  <c r="L786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M773" i="1"/>
  <c r="P773" i="1" s="1"/>
  <c r="L773" i="1"/>
  <c r="O773" i="1" s="1"/>
  <c r="P772" i="1"/>
  <c r="M772" i="1"/>
  <c r="L772" i="1"/>
  <c r="O772" i="1" s="1"/>
  <c r="P771" i="1"/>
  <c r="O771" i="1"/>
  <c r="N771" i="1"/>
  <c r="M771" i="1"/>
  <c r="L771" i="1"/>
  <c r="P770" i="1"/>
  <c r="M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M757" i="1"/>
  <c r="P757" i="1" s="1"/>
  <c r="L757" i="1"/>
  <c r="O757" i="1" s="1"/>
  <c r="P756" i="1"/>
  <c r="M756" i="1"/>
  <c r="L756" i="1"/>
  <c r="O756" i="1" s="1"/>
  <c r="P755" i="1"/>
  <c r="O755" i="1"/>
  <c r="N755" i="1"/>
  <c r="M755" i="1"/>
  <c r="L755" i="1"/>
  <c r="P754" i="1"/>
  <c r="M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M740" i="1"/>
  <c r="P740" i="1" s="1"/>
  <c r="L740" i="1"/>
  <c r="O740" i="1" s="1"/>
  <c r="P739" i="1"/>
  <c r="M739" i="1"/>
  <c r="L739" i="1"/>
  <c r="O739" i="1" s="1"/>
  <c r="P738" i="1"/>
  <c r="O738" i="1"/>
  <c r="N738" i="1"/>
  <c r="M738" i="1"/>
  <c r="L738" i="1"/>
  <c r="L737" i="1" s="1"/>
  <c r="O737" i="1" s="1"/>
  <c r="P737" i="1"/>
  <c r="M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M688" i="1" s="1"/>
  <c r="L690" i="1"/>
  <c r="L687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7" i="1" s="1"/>
  <c r="P659" i="1"/>
  <c r="O659" i="1"/>
  <c r="P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1" i="1" s="1"/>
  <c r="M629" i="1" s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7" i="1" s="1"/>
  <c r="L549" i="1"/>
  <c r="P548" i="1"/>
  <c r="O548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M528" i="1"/>
  <c r="L528" i="1"/>
  <c r="L526" i="1" s="1"/>
  <c r="P527" i="1"/>
  <c r="O527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N505" i="1"/>
  <c r="M505" i="1"/>
  <c r="P505" i="1" s="1"/>
  <c r="L505" i="1"/>
  <c r="N504" i="1"/>
  <c r="M504" i="1"/>
  <c r="P504" i="1" s="1"/>
  <c r="L504" i="1"/>
  <c r="O504" i="1" s="1"/>
  <c r="P503" i="1"/>
  <c r="N503" i="1"/>
  <c r="M503" i="1"/>
  <c r="L503" i="1"/>
  <c r="O503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M472" i="1"/>
  <c r="M469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1" i="1" s="1"/>
  <c r="L424" i="1"/>
  <c r="L422" i="1" s="1"/>
  <c r="P423" i="1"/>
  <c r="O423" i="1"/>
  <c r="N420" i="1"/>
  <c r="M420" i="1"/>
  <c r="L420" i="1"/>
  <c r="O420" i="1" s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M394" i="1"/>
  <c r="L394" i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L350" i="1"/>
  <c r="L348" i="1" s="1"/>
  <c r="P349" i="1"/>
  <c r="O349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M336" i="1"/>
  <c r="L336" i="1"/>
  <c r="L334" i="1" s="1"/>
  <c r="P335" i="1"/>
  <c r="O335" i="1"/>
  <c r="N333" i="1"/>
  <c r="N331" i="1" s="1"/>
  <c r="M333" i="1"/>
  <c r="L333" i="1"/>
  <c r="L331" i="1" s="1"/>
  <c r="P332" i="1"/>
  <c r="O332" i="1"/>
  <c r="N329" i="1"/>
  <c r="M329" i="1"/>
  <c r="P329" i="1" s="1"/>
  <c r="L329" i="1"/>
  <c r="O329" i="1" s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P322" i="1"/>
  <c r="O322" i="1"/>
  <c r="N320" i="1"/>
  <c r="M320" i="1"/>
  <c r="M318" i="1" s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O306" i="1" s="1"/>
  <c r="P305" i="1"/>
  <c r="O305" i="1"/>
  <c r="N303" i="1"/>
  <c r="N301" i="1" s="1"/>
  <c r="M303" i="1"/>
  <c r="M301" i="1" s="1"/>
  <c r="L303" i="1"/>
  <c r="L301" i="1" s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I287" i="1"/>
  <c r="I276" i="1" s="1"/>
  <c r="N285" i="1"/>
  <c r="M285" i="1"/>
  <c r="P285" i="1" s="1"/>
  <c r="L285" i="1"/>
  <c r="O285" i="1" s="1"/>
  <c r="P284" i="1"/>
  <c r="O284" i="1"/>
  <c r="N282" i="1"/>
  <c r="N280" i="1" s="1"/>
  <c r="M282" i="1"/>
  <c r="M280" i="1" s="1"/>
  <c r="L282" i="1"/>
  <c r="L280" i="1" s="1"/>
  <c r="P281" i="1"/>
  <c r="O281" i="1"/>
  <c r="P278" i="1"/>
  <c r="N278" i="1"/>
  <c r="M278" i="1"/>
  <c r="L278" i="1"/>
  <c r="J271" i="1"/>
  <c r="J260" i="1" s="1"/>
  <c r="I271" i="1"/>
  <c r="N269" i="1"/>
  <c r="N267" i="1" s="1"/>
  <c r="M269" i="1"/>
  <c r="L269" i="1"/>
  <c r="O269" i="1" s="1"/>
  <c r="P268" i="1"/>
  <c r="O268" i="1"/>
  <c r="N266" i="1"/>
  <c r="M266" i="1"/>
  <c r="M264" i="1" s="1"/>
  <c r="L266" i="1"/>
  <c r="L264" i="1" s="1"/>
  <c r="P265" i="1"/>
  <c r="O265" i="1"/>
  <c r="N262" i="1"/>
  <c r="M262" i="1"/>
  <c r="L262" i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M189" i="1"/>
  <c r="P189" i="1" s="1"/>
  <c r="L189" i="1"/>
  <c r="O189" i="1" s="1"/>
  <c r="P188" i="1"/>
  <c r="O188" i="1"/>
  <c r="N186" i="1"/>
  <c r="M186" i="1"/>
  <c r="M184" i="1" s="1"/>
  <c r="L186" i="1"/>
  <c r="P185" i="1"/>
  <c r="O185" i="1"/>
  <c r="P182" i="1"/>
  <c r="O182" i="1"/>
  <c r="N182" i="1"/>
  <c r="M182" i="1"/>
  <c r="L182" i="1"/>
  <c r="J177" i="1"/>
  <c r="J176" i="1"/>
  <c r="J174" i="1" s="1"/>
  <c r="I176" i="1"/>
  <c r="N173" i="1"/>
  <c r="N171" i="1" s="1"/>
  <c r="M173" i="1"/>
  <c r="P173" i="1" s="1"/>
  <c r="L173" i="1"/>
  <c r="P172" i="1"/>
  <c r="O172" i="1"/>
  <c r="N170" i="1"/>
  <c r="N168" i="1" s="1"/>
  <c r="M170" i="1"/>
  <c r="L170" i="1"/>
  <c r="P169" i="1"/>
  <c r="O169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M152" i="1" s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M137" i="1"/>
  <c r="M135" i="1" s="1"/>
  <c r="L137" i="1"/>
  <c r="L135" i="1" s="1"/>
  <c r="P136" i="1"/>
  <c r="O136" i="1"/>
  <c r="P133" i="1"/>
  <c r="O133" i="1"/>
  <c r="N133" i="1"/>
  <c r="M133" i="1"/>
  <c r="L133" i="1"/>
  <c r="N127" i="1"/>
  <c r="M127" i="1"/>
  <c r="L127" i="1"/>
  <c r="L125" i="1" s="1"/>
  <c r="P126" i="1"/>
  <c r="O126" i="1"/>
  <c r="N124" i="1"/>
  <c r="M124" i="1"/>
  <c r="L124" i="1"/>
  <c r="L122" i="1" s="1"/>
  <c r="O122" i="1" s="1"/>
  <c r="P123" i="1"/>
  <c r="O123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N96" i="1"/>
  <c r="N94" i="1" s="1"/>
  <c r="M96" i="1"/>
  <c r="L96" i="1"/>
  <c r="L94" i="1" s="1"/>
  <c r="O94" i="1" s="1"/>
  <c r="P95" i="1"/>
  <c r="O95" i="1"/>
  <c r="N93" i="1"/>
  <c r="N91" i="1" s="1"/>
  <c r="M93" i="1"/>
  <c r="M91" i="1" s="1"/>
  <c r="L93" i="1"/>
  <c r="L91" i="1" s="1"/>
  <c r="P92" i="1"/>
  <c r="O92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M74" i="1"/>
  <c r="P74" i="1" s="1"/>
  <c r="L74" i="1"/>
  <c r="L72" i="1" s="1"/>
  <c r="O72" i="1" s="1"/>
  <c r="P73" i="1"/>
  <c r="O73" i="1"/>
  <c r="N71" i="1"/>
  <c r="N69" i="1" s="1"/>
  <c r="M71" i="1"/>
  <c r="M69" i="1" s="1"/>
  <c r="L71" i="1"/>
  <c r="L69" i="1" s="1"/>
  <c r="P70" i="1"/>
  <c r="O70" i="1"/>
  <c r="P67" i="1"/>
  <c r="N67" i="1"/>
  <c r="M67" i="1"/>
  <c r="L67" i="1"/>
  <c r="O67" i="1" s="1"/>
  <c r="N61" i="1"/>
  <c r="N59" i="1" s="1"/>
  <c r="M61" i="1"/>
  <c r="L61" i="1"/>
  <c r="P60" i="1"/>
  <c r="O60" i="1"/>
  <c r="N58" i="1"/>
  <c r="M58" i="1"/>
  <c r="M56" i="1" s="1"/>
  <c r="L58" i="1"/>
  <c r="L56" i="1" s="1"/>
  <c r="P57" i="1"/>
  <c r="O57" i="1"/>
  <c r="O54" i="1"/>
  <c r="N54" i="1"/>
  <c r="M54" i="1"/>
  <c r="P54" i="1" s="1"/>
  <c r="L54" i="1"/>
  <c r="N49" i="1"/>
  <c r="M49" i="1"/>
  <c r="L49" i="1"/>
  <c r="O49" i="1" s="1"/>
  <c r="P48" i="1"/>
  <c r="O48" i="1"/>
  <c r="N46" i="1"/>
  <c r="N44" i="1" s="1"/>
  <c r="M46" i="1"/>
  <c r="M44" i="1" s="1"/>
  <c r="L46" i="1"/>
  <c r="P45" i="1"/>
  <c r="O45" i="1"/>
  <c r="P42" i="1"/>
  <c r="O42" i="1"/>
  <c r="N42" i="1"/>
  <c r="M42" i="1"/>
  <c r="L42" i="1"/>
  <c r="N36" i="1"/>
  <c r="M36" i="1"/>
  <c r="P36" i="1" s="1"/>
  <c r="P35" i="1"/>
  <c r="N35" i="1"/>
  <c r="M35" i="1"/>
  <c r="L35" i="1"/>
  <c r="O35" i="1" s="1"/>
  <c r="N34" i="1"/>
  <c r="O32" i="1"/>
  <c r="N32" i="1"/>
  <c r="M32" i="1"/>
  <c r="M29" i="1" s="1"/>
  <c r="L32" i="1"/>
  <c r="O25" i="1"/>
  <c r="N25" i="1"/>
  <c r="N15" i="1" s="1"/>
  <c r="M25" i="1"/>
  <c r="P25" i="1" s="1"/>
  <c r="L25" i="1"/>
  <c r="P22" i="1"/>
  <c r="N22" i="1"/>
  <c r="M22" i="1"/>
  <c r="L22" i="1"/>
  <c r="O22" i="1" s="1"/>
  <c r="M19" i="1"/>
  <c r="P19" i="1" s="1"/>
  <c r="L15" i="1"/>
  <c r="O15" i="1" s="1"/>
  <c r="N12" i="1"/>
  <c r="N9" i="1" s="1"/>
  <c r="M12" i="1"/>
  <c r="P12" i="1" s="1"/>
  <c r="P8" i="21" l="1"/>
  <c r="I388" i="1"/>
  <c r="K388" i="1" s="1"/>
  <c r="N229" i="1"/>
  <c r="J226" i="1"/>
  <c r="J180" i="1" s="1"/>
  <c r="N317" i="1"/>
  <c r="N315" i="1" s="1"/>
  <c r="J466" i="1"/>
  <c r="K466" i="1" s="1"/>
  <c r="N300" i="1"/>
  <c r="N298" i="1" s="1"/>
  <c r="K314" i="1"/>
  <c r="K498" i="1"/>
  <c r="N209" i="1"/>
  <c r="N231" i="1"/>
  <c r="J603" i="1"/>
  <c r="J100" i="1"/>
  <c r="K100" i="1" s="1"/>
  <c r="K360" i="1"/>
  <c r="K489" i="1"/>
  <c r="J596" i="1"/>
  <c r="M632" i="1"/>
  <c r="N134" i="1"/>
  <c r="N132" i="1" s="1"/>
  <c r="K102" i="1"/>
  <c r="I233" i="1"/>
  <c r="P280" i="1"/>
  <c r="K374" i="1"/>
  <c r="K670" i="1"/>
  <c r="J729" i="1"/>
  <c r="K729" i="1" s="1"/>
  <c r="L23" i="1"/>
  <c r="L21" i="1" s="1"/>
  <c r="L395" i="1"/>
  <c r="O395" i="1" s="1"/>
  <c r="M446" i="1"/>
  <c r="M444" i="1" s="1"/>
  <c r="K651" i="1"/>
  <c r="M395" i="1"/>
  <c r="P395" i="1" s="1"/>
  <c r="J708" i="1"/>
  <c r="K708" i="1" s="1"/>
  <c r="O186" i="1"/>
  <c r="K294" i="1"/>
  <c r="K643" i="1"/>
  <c r="L658" i="1"/>
  <c r="K821" i="1"/>
  <c r="K824" i="1"/>
  <c r="K827" i="1"/>
  <c r="K98" i="1"/>
  <c r="N263" i="1"/>
  <c r="N261" i="1" s="1"/>
  <c r="M391" i="1"/>
  <c r="P391" i="1" s="1"/>
  <c r="J675" i="1"/>
  <c r="J669" i="1" s="1"/>
  <c r="J654" i="1" s="1"/>
  <c r="P44" i="1"/>
  <c r="O61" i="1"/>
  <c r="K103" i="1"/>
  <c r="K113" i="1"/>
  <c r="K145" i="1"/>
  <c r="K311" i="1"/>
  <c r="K338" i="1"/>
  <c r="K359" i="1"/>
  <c r="K362" i="1"/>
  <c r="K385" i="1"/>
  <c r="K495" i="1"/>
  <c r="K538" i="1"/>
  <c r="M546" i="1"/>
  <c r="M544" i="1" s="1"/>
  <c r="J621" i="1"/>
  <c r="K621" i="1" s="1"/>
  <c r="M788" i="1"/>
  <c r="M786" i="1" s="1"/>
  <c r="K801" i="1"/>
  <c r="K823" i="1"/>
  <c r="K826" i="1"/>
  <c r="P61" i="1"/>
  <c r="K104" i="1"/>
  <c r="K109" i="1"/>
  <c r="P353" i="1"/>
  <c r="K372" i="1"/>
  <c r="J701" i="1"/>
  <c r="K701" i="1" s="1"/>
  <c r="I86" i="1"/>
  <c r="K86" i="1" s="1"/>
  <c r="K381" i="1"/>
  <c r="K439" i="1"/>
  <c r="K647" i="1"/>
  <c r="O157" i="1"/>
  <c r="O351" i="1"/>
  <c r="L446" i="1"/>
  <c r="L444" i="1" s="1"/>
  <c r="L36" i="1"/>
  <c r="O36" i="1" s="1"/>
  <c r="J465" i="1"/>
  <c r="K465" i="1" s="1"/>
  <c r="K115" i="1"/>
  <c r="K148" i="1"/>
  <c r="K159" i="1"/>
  <c r="K225" i="1"/>
  <c r="K244" i="1"/>
  <c r="L267" i="1"/>
  <c r="O267" i="1" s="1"/>
  <c r="K271" i="1"/>
  <c r="O280" i="1"/>
  <c r="K291" i="1"/>
  <c r="K310" i="1"/>
  <c r="J327" i="1"/>
  <c r="K327" i="1" s="1"/>
  <c r="K379" i="1"/>
  <c r="M422" i="1"/>
  <c r="K437" i="1"/>
  <c r="K440" i="1"/>
  <c r="K487" i="1"/>
  <c r="K492" i="1"/>
  <c r="K723" i="1"/>
  <c r="I260" i="1"/>
  <c r="K260" i="1" s="1"/>
  <c r="P154" i="1"/>
  <c r="N167" i="1"/>
  <c r="N165" i="1" s="1"/>
  <c r="L198" i="1"/>
  <c r="J233" i="1"/>
  <c r="L283" i="1"/>
  <c r="O283" i="1" s="1"/>
  <c r="N318" i="1"/>
  <c r="P318" i="1" s="1"/>
  <c r="P320" i="1"/>
  <c r="L330" i="1"/>
  <c r="L328" i="1" s="1"/>
  <c r="O331" i="1"/>
  <c r="O353" i="1"/>
  <c r="M404" i="1"/>
  <c r="L408" i="1"/>
  <c r="O408" i="1" s="1"/>
  <c r="K483" i="1"/>
  <c r="K542" i="1"/>
  <c r="K700" i="1"/>
  <c r="M351" i="1"/>
  <c r="P351" i="1" s="1"/>
  <c r="J722" i="1"/>
  <c r="K722" i="1" s="1"/>
  <c r="M55" i="1"/>
  <c r="M53" i="1" s="1"/>
  <c r="L44" i="1"/>
  <c r="O44" i="1" s="1"/>
  <c r="O46" i="1"/>
  <c r="L121" i="1"/>
  <c r="L119" i="1" s="1"/>
  <c r="I237" i="1"/>
  <c r="K237" i="1" s="1"/>
  <c r="L279" i="1"/>
  <c r="L277" i="1" s="1"/>
  <c r="M283" i="1"/>
  <c r="P283" i="1" s="1"/>
  <c r="M408" i="1"/>
  <c r="P408" i="1" s="1"/>
  <c r="J434" i="1"/>
  <c r="J418" i="1" s="1"/>
  <c r="M33" i="1"/>
  <c r="M31" i="1" s="1"/>
  <c r="O91" i="1"/>
  <c r="L304" i="1"/>
  <c r="O304" i="1" s="1"/>
  <c r="N151" i="1"/>
  <c r="N149" i="1" s="1"/>
  <c r="M304" i="1"/>
  <c r="P304" i="1" s="1"/>
  <c r="K541" i="1"/>
  <c r="N90" i="1"/>
  <c r="N88" i="1" s="1"/>
  <c r="N26" i="1"/>
  <c r="N16" i="1" s="1"/>
  <c r="N14" i="1" s="1"/>
  <c r="L187" i="1"/>
  <c r="O187" i="1" s="1"/>
  <c r="L47" i="1"/>
  <c r="O47" i="1" s="1"/>
  <c r="K80" i="1"/>
  <c r="K83" i="1"/>
  <c r="K106" i="1"/>
  <c r="K114" i="1"/>
  <c r="K118" i="1"/>
  <c r="I143" i="1"/>
  <c r="K143" i="1" s="1"/>
  <c r="O152" i="1"/>
  <c r="L167" i="1"/>
  <c r="O167" i="1" s="1"/>
  <c r="M187" i="1"/>
  <c r="P187" i="1" s="1"/>
  <c r="K197" i="1"/>
  <c r="K223" i="1"/>
  <c r="L230" i="1"/>
  <c r="I235" i="1"/>
  <c r="L249" i="1"/>
  <c r="K258" i="1"/>
  <c r="L263" i="1"/>
  <c r="L261" i="1" s="1"/>
  <c r="M279" i="1"/>
  <c r="M277" i="1" s="1"/>
  <c r="K312" i="1"/>
  <c r="K370" i="1"/>
  <c r="J583" i="1"/>
  <c r="J577" i="1" s="1"/>
  <c r="K577" i="1" s="1"/>
  <c r="N634" i="1"/>
  <c r="O634" i="1" s="1"/>
  <c r="K649" i="1"/>
  <c r="J785" i="1"/>
  <c r="K84" i="1"/>
  <c r="M90" i="1"/>
  <c r="M88" i="1" s="1"/>
  <c r="O127" i="1"/>
  <c r="M183" i="1"/>
  <c r="M181" i="1" s="1"/>
  <c r="N135" i="1"/>
  <c r="P135" i="1" s="1"/>
  <c r="P137" i="1"/>
  <c r="P152" i="1"/>
  <c r="O191" i="1"/>
  <c r="K214" i="1"/>
  <c r="J235" i="1"/>
  <c r="N228" i="1"/>
  <c r="J236" i="1"/>
  <c r="K288" i="1"/>
  <c r="K293" i="1"/>
  <c r="K462" i="1"/>
  <c r="K485" i="1"/>
  <c r="J568" i="1"/>
  <c r="K568" i="1" s="1"/>
  <c r="J679" i="1"/>
  <c r="J678" i="1" s="1"/>
  <c r="K720" i="1"/>
  <c r="K822" i="1"/>
  <c r="K825" i="1"/>
  <c r="K828" i="1"/>
  <c r="I77" i="1"/>
  <c r="I65" i="1" s="1"/>
  <c r="M121" i="1"/>
  <c r="M119" i="1" s="1"/>
  <c r="M23" i="1"/>
  <c r="M21" i="1" s="1"/>
  <c r="I364" i="1"/>
  <c r="K365" i="1"/>
  <c r="K460" i="1"/>
  <c r="J442" i="1"/>
  <c r="K442" i="1" s="1"/>
  <c r="L33" i="1"/>
  <c r="J721" i="1"/>
  <c r="K721" i="1" s="1"/>
  <c r="K726" i="1"/>
  <c r="I76" i="1"/>
  <c r="I64" i="1" s="1"/>
  <c r="K78" i="1"/>
  <c r="N121" i="1"/>
  <c r="N119" i="1" s="1"/>
  <c r="N187" i="1"/>
  <c r="N183" i="1"/>
  <c r="K290" i="1"/>
  <c r="N264" i="1"/>
  <c r="O264" i="1" s="1"/>
  <c r="O323" i="1"/>
  <c r="L317" i="1"/>
  <c r="L321" i="1"/>
  <c r="O321" i="1" s="1"/>
  <c r="M155" i="1"/>
  <c r="P155" i="1" s="1"/>
  <c r="N279" i="1"/>
  <c r="N277" i="1" s="1"/>
  <c r="N283" i="1"/>
  <c r="O394" i="1"/>
  <c r="L392" i="1"/>
  <c r="O392" i="1" s="1"/>
  <c r="I654" i="1"/>
  <c r="P49" i="1"/>
  <c r="M47" i="1"/>
  <c r="P47" i="1" s="1"/>
  <c r="M138" i="1"/>
  <c r="P138" i="1" s="1"/>
  <c r="P140" i="1"/>
  <c r="M134" i="1"/>
  <c r="M151" i="1"/>
  <c r="P170" i="1"/>
  <c r="M168" i="1"/>
  <c r="P168" i="1" s="1"/>
  <c r="O301" i="1"/>
  <c r="N334" i="1"/>
  <c r="O334" i="1" s="1"/>
  <c r="O336" i="1"/>
  <c r="L138" i="1"/>
  <c r="O138" i="1" s="1"/>
  <c r="L134" i="1"/>
  <c r="O140" i="1"/>
  <c r="N47" i="1"/>
  <c r="N43" i="1"/>
  <c r="N41" i="1" s="1"/>
  <c r="J164" i="1"/>
  <c r="N56" i="1"/>
  <c r="P58" i="1"/>
  <c r="N55" i="1"/>
  <c r="O58" i="1"/>
  <c r="L90" i="1"/>
  <c r="L88" i="1" s="1"/>
  <c r="K111" i="1"/>
  <c r="I130" i="1"/>
  <c r="K130" i="1" s="1"/>
  <c r="K146" i="1"/>
  <c r="J76" i="1"/>
  <c r="J64" i="1" s="1"/>
  <c r="M167" i="1"/>
  <c r="M165" i="1" s="1"/>
  <c r="K176" i="1"/>
  <c r="I174" i="1"/>
  <c r="I164" i="1" s="1"/>
  <c r="I236" i="1"/>
  <c r="P269" i="1"/>
  <c r="M267" i="1"/>
  <c r="P267" i="1" s="1"/>
  <c r="M263" i="1"/>
  <c r="P301" i="1"/>
  <c r="O348" i="1"/>
  <c r="N424" i="1"/>
  <c r="P424" i="1" s="1"/>
  <c r="L546" i="1"/>
  <c r="L544" i="1" s="1"/>
  <c r="O69" i="1"/>
  <c r="K378" i="1"/>
  <c r="M392" i="1"/>
  <c r="P392" i="1" s="1"/>
  <c r="O479" i="1"/>
  <c r="K522" i="1"/>
  <c r="J560" i="1"/>
  <c r="K560" i="1" s="1"/>
  <c r="M43" i="1"/>
  <c r="M59" i="1"/>
  <c r="P59" i="1" s="1"/>
  <c r="P71" i="1"/>
  <c r="K81" i="1"/>
  <c r="J112" i="1"/>
  <c r="K144" i="1"/>
  <c r="M171" i="1"/>
  <c r="P171" i="1" s="1"/>
  <c r="J194" i="1"/>
  <c r="N217" i="1"/>
  <c r="L229" i="1"/>
  <c r="K287" i="1"/>
  <c r="O320" i="1"/>
  <c r="P323" i="1"/>
  <c r="L347" i="1"/>
  <c r="L345" i="1" s="1"/>
  <c r="P394" i="1"/>
  <c r="I443" i="1"/>
  <c r="K443" i="1" s="1"/>
  <c r="N449" i="1"/>
  <c r="N446" i="1" s="1"/>
  <c r="N444" i="1" s="1"/>
  <c r="N528" i="1"/>
  <c r="O528" i="1" s="1"/>
  <c r="K537" i="1"/>
  <c r="L547" i="1"/>
  <c r="O557" i="1"/>
  <c r="J561" i="1"/>
  <c r="K561" i="1" s="1"/>
  <c r="J604" i="1"/>
  <c r="I628" i="1"/>
  <c r="K628" i="1" s="1"/>
  <c r="L631" i="1"/>
  <c r="L629" i="1" s="1"/>
  <c r="K644" i="1"/>
  <c r="N690" i="1"/>
  <c r="P690" i="1" s="1"/>
  <c r="K699" i="1"/>
  <c r="K725" i="1"/>
  <c r="K728" i="1"/>
  <c r="L789" i="1"/>
  <c r="M655" i="1"/>
  <c r="N198" i="1"/>
  <c r="N249" i="1"/>
  <c r="M317" i="1"/>
  <c r="P69" i="1"/>
  <c r="N68" i="1"/>
  <c r="N66" i="1" s="1"/>
  <c r="K110" i="1"/>
  <c r="O137" i="1"/>
  <c r="L209" i="1"/>
  <c r="L217" i="1"/>
  <c r="O266" i="1"/>
  <c r="P282" i="1"/>
  <c r="L429" i="1"/>
  <c r="O429" i="1" s="1"/>
  <c r="L639" i="1"/>
  <c r="O639" i="1" s="1"/>
  <c r="O641" i="1"/>
  <c r="I785" i="1"/>
  <c r="N791" i="1"/>
  <c r="O791" i="1" s="1"/>
  <c r="L231" i="1"/>
  <c r="K355" i="1"/>
  <c r="N72" i="1"/>
  <c r="J77" i="1"/>
  <c r="J65" i="1" s="1"/>
  <c r="K107" i="1"/>
  <c r="K116" i="1"/>
  <c r="L151" i="1"/>
  <c r="O154" i="1"/>
  <c r="L184" i="1"/>
  <c r="P186" i="1"/>
  <c r="K257" i="1"/>
  <c r="P266" i="1"/>
  <c r="K275" i="1"/>
  <c r="K369" i="1"/>
  <c r="J364" i="1"/>
  <c r="M405" i="1"/>
  <c r="P405" i="1" s="1"/>
  <c r="N472" i="1"/>
  <c r="O472" i="1" s="1"/>
  <c r="J569" i="1"/>
  <c r="K569" i="1" s="1"/>
  <c r="J582" i="1"/>
  <c r="J576" i="1" s="1"/>
  <c r="L632" i="1"/>
  <c r="P29" i="1"/>
  <c r="N19" i="1"/>
  <c r="N238" i="1"/>
  <c r="N230" i="1"/>
  <c r="O262" i="1"/>
  <c r="O806" i="1"/>
  <c r="L805" i="1"/>
  <c r="O805" i="1" s="1"/>
  <c r="L59" i="1"/>
  <c r="O59" i="1" s="1"/>
  <c r="L68" i="1"/>
  <c r="L238" i="1"/>
  <c r="L228" i="1"/>
  <c r="M348" i="1"/>
  <c r="P348" i="1" s="1"/>
  <c r="P350" i="1"/>
  <c r="M347" i="1"/>
  <c r="M345" i="1" s="1"/>
  <c r="M15" i="1"/>
  <c r="M9" i="1" s="1"/>
  <c r="N23" i="1"/>
  <c r="P32" i="1"/>
  <c r="L43" i="1"/>
  <c r="M68" i="1"/>
  <c r="O74" i="1"/>
  <c r="K82" i="1"/>
  <c r="P91" i="1"/>
  <c r="P93" i="1"/>
  <c r="I87" i="1"/>
  <c r="K87" i="1" s="1"/>
  <c r="K99" i="1"/>
  <c r="L171" i="1"/>
  <c r="O171" i="1" s="1"/>
  <c r="O173" i="1"/>
  <c r="L183" i="1"/>
  <c r="J190" i="1"/>
  <c r="K190" i="1" s="1"/>
  <c r="K193" i="1"/>
  <c r="P299" i="1"/>
  <c r="N347" i="1"/>
  <c r="N345" i="1" s="1"/>
  <c r="O350" i="1"/>
  <c r="M125" i="1"/>
  <c r="P127" i="1"/>
  <c r="P524" i="1"/>
  <c r="P120" i="1"/>
  <c r="N125" i="1"/>
  <c r="O125" i="1" s="1"/>
  <c r="K246" i="1"/>
  <c r="L26" i="1"/>
  <c r="N29" i="1"/>
  <c r="M34" i="1"/>
  <c r="P34" i="1" s="1"/>
  <c r="P46" i="1"/>
  <c r="L55" i="1"/>
  <c r="O71" i="1"/>
  <c r="P89" i="1"/>
  <c r="M94" i="1"/>
  <c r="P94" i="1" s="1"/>
  <c r="P96" i="1"/>
  <c r="I112" i="1"/>
  <c r="O166" i="1"/>
  <c r="N392" i="1"/>
  <c r="N391" i="1"/>
  <c r="N389" i="1" s="1"/>
  <c r="N122" i="1"/>
  <c r="I216" i="1"/>
  <c r="K216" i="1" s="1"/>
  <c r="K224" i="1"/>
  <c r="I543" i="1"/>
  <c r="L29" i="1"/>
  <c r="L168" i="1"/>
  <c r="O168" i="1" s="1"/>
  <c r="O170" i="1"/>
  <c r="L12" i="1"/>
  <c r="L19" i="1"/>
  <c r="M26" i="1"/>
  <c r="I208" i="1"/>
  <c r="K208" i="1" s="1"/>
  <c r="K215" i="1"/>
  <c r="K255" i="1"/>
  <c r="I248" i="1"/>
  <c r="O303" i="1"/>
  <c r="L300" i="1"/>
  <c r="M331" i="1"/>
  <c r="P331" i="1" s="1"/>
  <c r="P333" i="1"/>
  <c r="M330" i="1"/>
  <c r="M328" i="1" s="1"/>
  <c r="L685" i="1"/>
  <c r="M72" i="1"/>
  <c r="P72" i="1" s="1"/>
  <c r="K79" i="1"/>
  <c r="M122" i="1"/>
  <c r="P122" i="1" s="1"/>
  <c r="P124" i="1"/>
  <c r="O278" i="1"/>
  <c r="P303" i="1"/>
  <c r="M300" i="1"/>
  <c r="I297" i="1"/>
  <c r="K297" i="1" s="1"/>
  <c r="K309" i="1"/>
  <c r="N330" i="1"/>
  <c r="O333" i="1"/>
  <c r="P346" i="1"/>
  <c r="O93" i="1"/>
  <c r="O96" i="1"/>
  <c r="O124" i="1"/>
  <c r="N184" i="1"/>
  <c r="K247" i="1"/>
  <c r="J276" i="1"/>
  <c r="K276" i="1" s="1"/>
  <c r="O282" i="1"/>
  <c r="L391" i="1"/>
  <c r="L477" i="1"/>
  <c r="O477" i="1" s="1"/>
  <c r="L469" i="1"/>
  <c r="L502" i="1"/>
  <c r="O502" i="1" s="1"/>
  <c r="N739" i="1"/>
  <c r="N737" i="1" s="1"/>
  <c r="N740" i="1"/>
  <c r="O407" i="1"/>
  <c r="L404" i="1"/>
  <c r="K412" i="1"/>
  <c r="I401" i="1"/>
  <c r="K401" i="1" s="1"/>
  <c r="P420" i="1"/>
  <c r="M419" i="1"/>
  <c r="M526" i="1"/>
  <c r="M525" i="1"/>
  <c r="K204" i="1"/>
  <c r="P262" i="1"/>
  <c r="L318" i="1"/>
  <c r="K325" i="1"/>
  <c r="M334" i="1"/>
  <c r="P336" i="1"/>
  <c r="K340" i="1"/>
  <c r="I434" i="1"/>
  <c r="K438" i="1"/>
  <c r="L454" i="1"/>
  <c r="O454" i="1" s="1"/>
  <c r="O456" i="1"/>
  <c r="M470" i="1"/>
  <c r="N549" i="1"/>
  <c r="L770" i="1"/>
  <c r="O770" i="1" s="1"/>
  <c r="N772" i="1"/>
  <c r="N770" i="1" s="1"/>
  <c r="N773" i="1"/>
  <c r="K435" i="1"/>
  <c r="I433" i="1"/>
  <c r="J620" i="1"/>
  <c r="K620" i="1" s="1"/>
  <c r="L688" i="1"/>
  <c r="L421" i="1"/>
  <c r="M502" i="1"/>
  <c r="P502" i="1" s="1"/>
  <c r="L525" i="1"/>
  <c r="O535" i="1"/>
  <c r="M658" i="1"/>
  <c r="L754" i="1"/>
  <c r="O754" i="1" s="1"/>
  <c r="N756" i="1"/>
  <c r="N754" i="1" s="1"/>
  <c r="N757" i="1"/>
  <c r="N404" i="1"/>
  <c r="N402" i="1" s="1"/>
  <c r="M467" i="1"/>
  <c r="N502" i="1"/>
  <c r="P545" i="1"/>
  <c r="J595" i="1"/>
  <c r="O656" i="1"/>
  <c r="L655" i="1"/>
  <c r="N660" i="1"/>
  <c r="O660" i="1" s="1"/>
  <c r="K671" i="1"/>
  <c r="K673" i="1"/>
  <c r="M805" i="1"/>
  <c r="P805" i="1" s="1"/>
  <c r="K674" i="1"/>
  <c r="M687" i="1"/>
  <c r="K672" i="1"/>
  <c r="N788" i="1" l="1"/>
  <c r="O788" i="1" s="1"/>
  <c r="N688" i="1"/>
  <c r="P688" i="1" s="1"/>
  <c r="K785" i="1"/>
  <c r="O318" i="1"/>
  <c r="K364" i="1"/>
  <c r="O690" i="1"/>
  <c r="K654" i="1"/>
  <c r="O330" i="1"/>
  <c r="K235" i="1"/>
  <c r="P300" i="1"/>
  <c r="O300" i="1"/>
  <c r="L20" i="1"/>
  <c r="L18" i="1" s="1"/>
  <c r="K675" i="1"/>
  <c r="L13" i="1"/>
  <c r="L11" i="1" s="1"/>
  <c r="K669" i="1"/>
  <c r="L165" i="1"/>
  <c r="O165" i="1" s="1"/>
  <c r="P317" i="1"/>
  <c r="O121" i="1"/>
  <c r="N687" i="1"/>
  <c r="N685" i="1" s="1"/>
  <c r="O685" i="1" s="1"/>
  <c r="O198" i="1"/>
  <c r="K233" i="1"/>
  <c r="O209" i="1"/>
  <c r="P167" i="1"/>
  <c r="N526" i="1"/>
  <c r="O526" i="1" s="1"/>
  <c r="N525" i="1"/>
  <c r="N523" i="1" s="1"/>
  <c r="P528" i="1"/>
  <c r="O449" i="1"/>
  <c r="I131" i="1"/>
  <c r="K131" i="1" s="1"/>
  <c r="P279" i="1"/>
  <c r="J594" i="1"/>
  <c r="K594" i="1" s="1"/>
  <c r="K236" i="1"/>
  <c r="O88" i="1"/>
  <c r="O317" i="1"/>
  <c r="P55" i="1"/>
  <c r="O446" i="1"/>
  <c r="P446" i="1"/>
  <c r="P263" i="1"/>
  <c r="P183" i="1"/>
  <c r="K64" i="1"/>
  <c r="J593" i="1"/>
  <c r="J592" i="1" s="1"/>
  <c r="K592" i="1" s="1"/>
  <c r="P634" i="1"/>
  <c r="N632" i="1"/>
  <c r="P632" i="1" s="1"/>
  <c r="P444" i="1"/>
  <c r="O134" i="1"/>
  <c r="O90" i="1"/>
  <c r="N24" i="1"/>
  <c r="M389" i="1"/>
  <c r="P389" i="1" s="1"/>
  <c r="O263" i="1"/>
  <c r="O135" i="1"/>
  <c r="K576" i="1"/>
  <c r="J559" i="1"/>
  <c r="J543" i="1" s="1"/>
  <c r="K543" i="1" s="1"/>
  <c r="P791" i="1"/>
  <c r="N181" i="1"/>
  <c r="P181" i="1" s="1"/>
  <c r="L34" i="1"/>
  <c r="O34" i="1" s="1"/>
  <c r="P264" i="1"/>
  <c r="L315" i="1"/>
  <c r="O315" i="1" s="1"/>
  <c r="M30" i="1"/>
  <c r="M28" i="1" s="1"/>
  <c r="P90" i="1"/>
  <c r="N631" i="1"/>
  <c r="P631" i="1" s="1"/>
  <c r="N789" i="1"/>
  <c r="P789" i="1" s="1"/>
  <c r="O249" i="1"/>
  <c r="P165" i="1"/>
  <c r="P119" i="1"/>
  <c r="M315" i="1"/>
  <c r="P315" i="1" s="1"/>
  <c r="N447" i="1"/>
  <c r="P447" i="1" s="1"/>
  <c r="P23" i="1"/>
  <c r="O279" i="1"/>
  <c r="O424" i="1"/>
  <c r="M261" i="1"/>
  <c r="P261" i="1" s="1"/>
  <c r="M20" i="1"/>
  <c r="M18" i="1" s="1"/>
  <c r="K77" i="1"/>
  <c r="O217" i="1"/>
  <c r="M13" i="1"/>
  <c r="M11" i="1" s="1"/>
  <c r="P334" i="1"/>
  <c r="P404" i="1"/>
  <c r="M402" i="1"/>
  <c r="P402" i="1" s="1"/>
  <c r="L31" i="1"/>
  <c r="L30" i="1"/>
  <c r="L28" i="1" s="1"/>
  <c r="P449" i="1"/>
  <c r="K112" i="1"/>
  <c r="O23" i="1"/>
  <c r="N422" i="1"/>
  <c r="N421" i="1"/>
  <c r="O421" i="1" s="1"/>
  <c r="N469" i="1"/>
  <c r="N470" i="1"/>
  <c r="O470" i="1" s="1"/>
  <c r="P345" i="1"/>
  <c r="P125" i="1"/>
  <c r="L149" i="1"/>
  <c r="O149" i="1" s="1"/>
  <c r="O151" i="1"/>
  <c r="P43" i="1"/>
  <c r="M41" i="1"/>
  <c r="P41" i="1" s="1"/>
  <c r="P56" i="1"/>
  <c r="O56" i="1"/>
  <c r="M149" i="1"/>
  <c r="P149" i="1" s="1"/>
  <c r="P151" i="1"/>
  <c r="P121" i="1"/>
  <c r="P472" i="1"/>
  <c r="O119" i="1"/>
  <c r="N227" i="1"/>
  <c r="K76" i="1"/>
  <c r="N53" i="1"/>
  <c r="P53" i="1" s="1"/>
  <c r="L132" i="1"/>
  <c r="O132" i="1" s="1"/>
  <c r="K164" i="1"/>
  <c r="M132" i="1"/>
  <c r="P132" i="1" s="1"/>
  <c r="P134" i="1"/>
  <c r="K65" i="1"/>
  <c r="L298" i="1"/>
  <c r="O298" i="1" s="1"/>
  <c r="O184" i="1"/>
  <c r="P88" i="1"/>
  <c r="O347" i="1"/>
  <c r="K174" i="1"/>
  <c r="P9" i="1"/>
  <c r="N547" i="1"/>
  <c r="N546" i="1"/>
  <c r="N33" i="1"/>
  <c r="N13" i="1" s="1"/>
  <c r="O43" i="1"/>
  <c r="L41" i="1"/>
  <c r="M685" i="1"/>
  <c r="O277" i="1"/>
  <c r="O19" i="1"/>
  <c r="P184" i="1"/>
  <c r="O238" i="1"/>
  <c r="L227" i="1"/>
  <c r="L402" i="1"/>
  <c r="O402" i="1" s="1"/>
  <c r="O404" i="1"/>
  <c r="P277" i="1"/>
  <c r="O183" i="1"/>
  <c r="L181" i="1"/>
  <c r="L66" i="1"/>
  <c r="O66" i="1" s="1"/>
  <c r="O68" i="1"/>
  <c r="P549" i="1"/>
  <c r="P330" i="1"/>
  <c r="O12" i="1"/>
  <c r="L9" i="1"/>
  <c r="L24" i="1"/>
  <c r="O26" i="1"/>
  <c r="L16" i="1"/>
  <c r="M523" i="1"/>
  <c r="N20" i="1"/>
  <c r="N21" i="1"/>
  <c r="O21" i="1" s="1"/>
  <c r="P347" i="1"/>
  <c r="I418" i="1"/>
  <c r="K418" i="1" s="1"/>
  <c r="K434" i="1"/>
  <c r="O29" i="1"/>
  <c r="L523" i="1"/>
  <c r="O261" i="1"/>
  <c r="O549" i="1"/>
  <c r="O444" i="1"/>
  <c r="N328" i="1"/>
  <c r="N657" i="1"/>
  <c r="N658" i="1"/>
  <c r="O658" i="1" s="1"/>
  <c r="L467" i="1"/>
  <c r="P660" i="1"/>
  <c r="L419" i="1"/>
  <c r="O345" i="1"/>
  <c r="O391" i="1"/>
  <c r="L389" i="1"/>
  <c r="O389" i="1" s="1"/>
  <c r="M298" i="1"/>
  <c r="P298" i="1" s="1"/>
  <c r="K433" i="1"/>
  <c r="I417" i="1"/>
  <c r="K417" i="1" s="1"/>
  <c r="K248" i="1"/>
  <c r="I226" i="1"/>
  <c r="P26" i="1"/>
  <c r="M16" i="1"/>
  <c r="P16" i="1" s="1"/>
  <c r="M24" i="1"/>
  <c r="L53" i="1"/>
  <c r="O55" i="1"/>
  <c r="P68" i="1"/>
  <c r="M66" i="1"/>
  <c r="P15" i="1"/>
  <c r="P788" i="1" l="1"/>
  <c r="N786" i="1"/>
  <c r="O786" i="1" s="1"/>
  <c r="O688" i="1"/>
  <c r="P687" i="1"/>
  <c r="O13" i="1"/>
  <c r="O687" i="1"/>
  <c r="L10" i="1"/>
  <c r="L8" i="1" s="1"/>
  <c r="O20" i="1"/>
  <c r="P685" i="1"/>
  <c r="P526" i="1"/>
  <c r="P523" i="1"/>
  <c r="N629" i="1"/>
  <c r="P629" i="1" s="1"/>
  <c r="O632" i="1"/>
  <c r="O523" i="1"/>
  <c r="O631" i="1"/>
  <c r="O525" i="1"/>
  <c r="P525" i="1"/>
  <c r="O24" i="1"/>
  <c r="K593" i="1"/>
  <c r="P24" i="1"/>
  <c r="O789" i="1"/>
  <c r="O447" i="1"/>
  <c r="K559" i="1"/>
  <c r="O181" i="1"/>
  <c r="P21" i="1"/>
  <c r="O53" i="1"/>
  <c r="N37" i="1"/>
  <c r="P658" i="1"/>
  <c r="P470" i="1"/>
  <c r="P328" i="1"/>
  <c r="N467" i="1"/>
  <c r="P467" i="1" s="1"/>
  <c r="P469" i="1"/>
  <c r="P20" i="1"/>
  <c r="O469" i="1"/>
  <c r="P421" i="1"/>
  <c r="N419" i="1"/>
  <c r="P419" i="1" s="1"/>
  <c r="P422" i="1"/>
  <c r="O422" i="1"/>
  <c r="O546" i="1"/>
  <c r="N544" i="1"/>
  <c r="P546" i="1"/>
  <c r="M37" i="1"/>
  <c r="P66" i="1"/>
  <c r="M10" i="1"/>
  <c r="N18" i="1"/>
  <c r="O18" i="1" s="1"/>
  <c r="O16" i="1"/>
  <c r="L14" i="1"/>
  <c r="O14" i="1" s="1"/>
  <c r="O547" i="1"/>
  <c r="P547" i="1"/>
  <c r="K226" i="1"/>
  <c r="I180" i="1"/>
  <c r="K180" i="1" s="1"/>
  <c r="L414" i="1"/>
  <c r="N655" i="1"/>
  <c r="P657" i="1"/>
  <c r="O657" i="1"/>
  <c r="N10" i="1"/>
  <c r="N8" i="1" s="1"/>
  <c r="N11" i="1"/>
  <c r="P11" i="1" s="1"/>
  <c r="L37" i="1"/>
  <c r="O41" i="1"/>
  <c r="M14" i="1"/>
  <c r="P14" i="1" s="1"/>
  <c r="O328" i="1"/>
  <c r="M414" i="1"/>
  <c r="O9" i="1"/>
  <c r="P13" i="1"/>
  <c r="P33" i="1"/>
  <c r="N30" i="1"/>
  <c r="O33" i="1"/>
  <c r="N31" i="1"/>
  <c r="O629" i="1" l="1"/>
  <c r="P786" i="1"/>
  <c r="O37" i="1"/>
  <c r="P18" i="1"/>
  <c r="P37" i="1"/>
  <c r="O467" i="1"/>
  <c r="O11" i="1"/>
  <c r="O419" i="1"/>
  <c r="O30" i="1"/>
  <c r="P30" i="1"/>
  <c r="N28" i="1"/>
  <c r="O544" i="1"/>
  <c r="P544" i="1"/>
  <c r="N414" i="1"/>
  <c r="O414" i="1" s="1"/>
  <c r="O10" i="1"/>
  <c r="O31" i="1"/>
  <c r="P31" i="1"/>
  <c r="O8" i="1"/>
  <c r="P655" i="1"/>
  <c r="O655" i="1"/>
  <c r="P10" i="1"/>
  <c r="M8" i="1"/>
  <c r="P8" i="1" s="1"/>
  <c r="P414" i="1" l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6215E99B-C33A-4566-AD28-047D1CB58F0C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<sst xmlns="http://schemas.openxmlformats.org/spreadsheetml/2006/main" count="34196" uniqueCount="363">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</sst>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6" fillId="0" borderId="10" xfId="0" applyFont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5" width="20.140625" customWidth="1"/>
    <col min="16" max="16" width="22" bestFit="1" customWidth="1"/>
  </cols>
  <sheetData>
    <row r="1" spans="1:26" ht="20.25" customHeight="1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20.25" customHeight="1">
      <c r="A2" s="839" t="s">
        <v>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20.25" customHeight="1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20.25" customHeight="1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97078799.329999983</v>
      </c>
      <c r="N8" s="22">
        <f t="shared" ca="1" si="0"/>
        <v>73936596.729999855</v>
      </c>
      <c r="O8" s="22">
        <f t="shared" ref="O8:O16" ca="1" si="1">IF(L8&gt;0,N8*100/L8,0)</f>
        <v>79.325801287553119</v>
      </c>
      <c r="P8" s="22">
        <f t="shared" ref="P8:P16" ca="1" si="2">IF(M8&gt;0,N8*100/M8,0)</f>
        <v>76.161424780983509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97078799.329999983</v>
      </c>
      <c r="N10" s="30">
        <f t="shared" ca="1" si="4"/>
        <v>73936596.729999855</v>
      </c>
      <c r="O10" s="30">
        <f t="shared" ca="1" si="1"/>
        <v>79.325801287553119</v>
      </c>
      <c r="P10" s="30">
        <f t="shared" ca="1" si="2"/>
        <v>76.161424780983509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87177367.139999986</v>
      </c>
      <c r="N11" s="38">
        <f t="shared" ca="1" si="5"/>
        <v>64040084.389999859</v>
      </c>
      <c r="O11" s="38">
        <f t="shared" ca="1" si="1"/>
        <v>76.946247745924708</v>
      </c>
      <c r="P11" s="38">
        <f t="shared" ca="1" si="2"/>
        <v>73.459530255320203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87177367.139999986</v>
      </c>
      <c r="N13" s="45">
        <f t="shared" ca="1" si="7"/>
        <v>64040084.389999859</v>
      </c>
      <c r="O13" s="45">
        <f t="shared" ca="1" si="1"/>
        <v>76.946247745924708</v>
      </c>
      <c r="P13" s="45">
        <f t="shared" ca="1" si="2"/>
        <v>73.459530255320203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9901432.1900000013</v>
      </c>
      <c r="N14" s="38">
        <f t="shared" ca="1" si="8"/>
        <v>9896512.3399999999</v>
      </c>
      <c r="O14" s="38">
        <f t="shared" ca="1" si="1"/>
        <v>99.171399911816579</v>
      </c>
      <c r="P14" s="38">
        <f t="shared" ca="1" si="2"/>
        <v>99.950311733640206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9901432.1900000013</v>
      </c>
      <c r="N16" s="52">
        <f t="shared" ca="1" si="10"/>
        <v>9896512.3399999999</v>
      </c>
      <c r="O16" s="52">
        <f t="shared" ca="1" si="1"/>
        <v>99.171399911816579</v>
      </c>
      <c r="P16" s="52">
        <f t="shared" ca="1" si="2"/>
        <v>99.950311733640206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73655428.329999983</v>
      </c>
      <c r="N18" s="22">
        <f t="shared" ca="1" si="11"/>
        <v>58839446.049999878</v>
      </c>
      <c r="O18" s="22">
        <f t="shared" ref="O18:O26" ca="1" si="12">IF(L18&gt;0,N18*100/L18,0)</f>
        <v>84.405993682430008</v>
      </c>
      <c r="P18" s="22">
        <f t="shared" ref="P18:P26" ca="1" si="13">IF(M18&gt;0,N18*100/M18,0)</f>
        <v>79.884738143644014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73655428.329999983</v>
      </c>
      <c r="N20" s="30">
        <f t="shared" ca="1" si="15"/>
        <v>58839446.049999878</v>
      </c>
      <c r="O20" s="30">
        <f t="shared" ca="1" si="12"/>
        <v>84.405993682430008</v>
      </c>
      <c r="P20" s="30">
        <f t="shared" ca="1" si="13"/>
        <v>79.884738143644014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63753996.139999986</v>
      </c>
      <c r="N21" s="38">
        <f t="shared" ca="1" si="16"/>
        <v>48942933.709999882</v>
      </c>
      <c r="O21" s="38">
        <f t="shared" ca="1" si="12"/>
        <v>81.939144746231619</v>
      </c>
      <c r="P21" s="38">
        <f t="shared" ca="1" si="13"/>
        <v>76.768417155411115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63753996.139999986</v>
      </c>
      <c r="N23" s="45">
        <f t="shared" ca="1" si="18"/>
        <v>48942933.709999882</v>
      </c>
      <c r="O23" s="45">
        <f t="shared" ca="1" si="12"/>
        <v>81.939144746231619</v>
      </c>
      <c r="P23" s="45">
        <f t="shared" ca="1" si="13"/>
        <v>76.768417155411115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9901432.1900000013</v>
      </c>
      <c r="N24" s="38">
        <f t="shared" ca="1" si="19"/>
        <v>9896512.3399999999</v>
      </c>
      <c r="O24" s="38">
        <f t="shared" ca="1" si="12"/>
        <v>99.171399911816579</v>
      </c>
      <c r="P24" s="38">
        <f t="shared" ca="1" si="13"/>
        <v>99.950311733640206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9901432.1900000013</v>
      </c>
      <c r="N26" s="52">
        <f t="shared" ca="1" si="21"/>
        <v>9896512.3399999999</v>
      </c>
      <c r="O26" s="52">
        <f t="shared" ca="1" si="12"/>
        <v>99.171399911816579</v>
      </c>
      <c r="P26" s="52">
        <f t="shared" ca="1" si="13"/>
        <v>99.950311733640206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15097150.679999979</v>
      </c>
      <c r="O28" s="22">
        <f t="shared" ref="O28:O37" ca="1" si="23">IF(L28&gt;0,N28*100/L28,0)</f>
        <v>64.253565181818402</v>
      </c>
      <c r="P28" s="22">
        <f t="shared" ref="P28:P31" ca="1" si="24">IF(M28&gt;0,N28*100/M28,0)</f>
        <v>64.45336446235676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15097150.679999979</v>
      </c>
      <c r="O30" s="30">
        <f t="shared" ca="1" si="23"/>
        <v>64.253565181818402</v>
      </c>
      <c r="P30" s="30">
        <f t="shared" ca="1" si="24"/>
        <v>64.45336446235676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15097150.679999979</v>
      </c>
      <c r="O31" s="38">
        <f t="shared" ca="1" si="23"/>
        <v>64.253565181818402</v>
      </c>
      <c r="P31" s="38">
        <f t="shared" ca="1" si="24"/>
        <v>64.45336446235676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15097150.679999979</v>
      </c>
      <c r="O33" s="45">
        <f t="shared" ca="1" si="23"/>
        <v>64.253565181818402</v>
      </c>
      <c r="P33" s="45">
        <f t="shared" ref="P33:P37" ca="1" si="30">IF(M33&gt;0,N33*100/M33,0)</f>
        <v>64.45336446235676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65893128.329999991</v>
      </c>
      <c r="N37" s="59">
        <f ca="1">N41+N53+N66+N88+N119+N132+N149+N165+N181+N261+N277+N298+N315+N328+N345+N389+N402</f>
        <v>58839446.049999885</v>
      </c>
      <c r="O37" s="59">
        <f t="shared" ca="1" si="23"/>
        <v>84.405993682430022</v>
      </c>
      <c r="P37" s="59">
        <f t="shared" ca="1" si="30"/>
        <v>89.295268780267207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9625671.1399999894</v>
      </c>
      <c r="N41" s="85">
        <f t="shared" ca="1" si="34"/>
        <v>7482176.8799999896</v>
      </c>
      <c r="O41" s="85">
        <f t="shared" ref="O41:O45" ca="1" si="35">IF(L41&gt;0,N41*100/L41,0)</f>
        <v>90.296427401674791</v>
      </c>
      <c r="P41" s="85">
        <f t="shared" ref="P41:P49" ca="1" si="36">IF(M41&gt;0,N41*100/M41,0)</f>
        <v>77.731482523929216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9625671.1399999894</v>
      </c>
      <c r="N43" s="92">
        <f t="shared" ca="1" si="38"/>
        <v>7482176.8799999896</v>
      </c>
      <c r="O43" s="92">
        <f t="shared" ca="1" si="35"/>
        <v>90.296427401674791</v>
      </c>
      <c r="P43" s="92">
        <f t="shared" ca="1" si="36"/>
        <v>77.731482523929216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9625671.1399999894</v>
      </c>
      <c r="N44" s="38">
        <f t="shared" ca="1" si="39"/>
        <v>7482176.8799999896</v>
      </c>
      <c r="O44" s="38">
        <f t="shared" ca="1" si="35"/>
        <v>90.296427401674791</v>
      </c>
      <c r="P44" s="38">
        <f t="shared" ca="1" si="36"/>
        <v>77.731482523929216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"),9625671.13999999)</f>
        <v>9625671.1399999894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"),7482176.87999999)</f>
        <v>7482176.8799999896</v>
      </c>
      <c r="O46" s="45">
        <f ca="1">IF(M46&gt;0,N46*100/M46,0)</f>
        <v>77.731482523929216</v>
      </c>
      <c r="P46" s="45">
        <f t="shared" ca="1" si="36"/>
        <v>77.731482523929216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19973042.190000001</v>
      </c>
      <c r="N53" s="116">
        <f t="shared" ca="1" si="42"/>
        <v>17919110.759999901</v>
      </c>
      <c r="O53" s="116">
        <f t="shared" ref="O53:O61" ca="1" si="43">IF(L53&gt;0,N53*100/L53,0)</f>
        <v>91.564651633375234</v>
      </c>
      <c r="P53" s="116">
        <f t="shared" ref="P53:P61" ca="1" si="44">IF(M53&gt;0,N53*100/M53,0)</f>
        <v>89.716481793502382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19973042.190000001</v>
      </c>
      <c r="N55" s="123">
        <f t="shared" ca="1" si="46"/>
        <v>17919110.759999901</v>
      </c>
      <c r="O55" s="123">
        <f t="shared" ca="1" si="43"/>
        <v>91.564651633375234</v>
      </c>
      <c r="P55" s="123">
        <f t="shared" ca="1" si="44"/>
        <v>89.716481793502382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14551850</v>
      </c>
      <c r="N56" s="38">
        <f t="shared" ca="1" si="47"/>
        <v>12502838.419999899</v>
      </c>
      <c r="O56" s="38">
        <f t="shared" ca="1" si="43"/>
        <v>88.608513132343262</v>
      </c>
      <c r="P56" s="38">
        <f t="shared" ca="1" si="44"/>
        <v>85.91923652319052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"),14551850)</f>
        <v>14551850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"),12502838.4199999)</f>
        <v>12502838.419999899</v>
      </c>
      <c r="O58" s="45">
        <f t="shared" ca="1" si="43"/>
        <v>88.608513132343262</v>
      </c>
      <c r="P58" s="45">
        <f t="shared" ca="1" si="44"/>
        <v>85.91923652319052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5421192.1900000004</v>
      </c>
      <c r="N59" s="38">
        <f t="shared" ca="1" si="48"/>
        <v>5416272.3399999999</v>
      </c>
      <c r="O59" s="38">
        <f t="shared" ca="1" si="43"/>
        <v>99.204577907211018</v>
      </c>
      <c r="P59" s="38">
        <f t="shared" ca="1" si="44"/>
        <v>99.909247821741573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"),5421192.19)</f>
        <v>5421192.1900000004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"),5416272.34)</f>
        <v>5416272.3399999999</v>
      </c>
      <c r="O61" s="52">
        <f t="shared" ca="1" si="43"/>
        <v>99.204577907211018</v>
      </c>
      <c r="P61" s="52">
        <f t="shared" ca="1" si="44"/>
        <v>99.909247821741573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5805940</v>
      </c>
      <c r="N66" s="155">
        <f t="shared" ca="1" si="52"/>
        <v>4278948.7699999996</v>
      </c>
      <c r="O66" s="155">
        <f t="shared" ref="O66:O74" ca="1" si="53">IF(L66&gt;0,N66*100/L66,0)</f>
        <v>74.273120931766499</v>
      </c>
      <c r="P66" s="155">
        <f t="shared" ref="P66:P74" ca="1" si="54">IF(M66&gt;0,N66*100/M66,0)</f>
        <v>73.699500339307662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5805940</v>
      </c>
      <c r="N68" s="45">
        <f t="shared" ca="1" si="56"/>
        <v>4278948.7699999996</v>
      </c>
      <c r="O68" s="45">
        <f t="shared" ca="1" si="53"/>
        <v>74.273120931766499</v>
      </c>
      <c r="P68" s="45">
        <f t="shared" ca="1" si="54"/>
        <v>73.699500339307662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5805940</v>
      </c>
      <c r="N69" s="38">
        <f t="shared" ca="1" si="57"/>
        <v>4278948.7699999996</v>
      </c>
      <c r="O69" s="38">
        <f t="shared" ca="1" si="53"/>
        <v>74.273120931766499</v>
      </c>
      <c r="P69" s="38">
        <f t="shared" ca="1" si="54"/>
        <v>73.699500339307662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"),4278948.77)</f>
        <v>4278948.7699999996</v>
      </c>
      <c r="O71" s="45">
        <f t="shared" ca="1" si="53"/>
        <v>74.273120931766499</v>
      </c>
      <c r="P71" s="45">
        <f t="shared" ca="1" si="54"/>
        <v>73.699500339307662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3453165</v>
      </c>
      <c r="N88" s="155">
        <f t="shared" ca="1" si="65"/>
        <v>2706143.05</v>
      </c>
      <c r="O88" s="155">
        <f t="shared" ref="O88:O96" ca="1" si="66">IF(L88&gt;0,N88*100/L88,0)</f>
        <v>79.019320166089486</v>
      </c>
      <c r="P88" s="155">
        <f t="shared" ref="P88:P96" ca="1" si="67">IF(M88&gt;0,N88*100/M88,0)</f>
        <v>78.367035748364188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3453165</v>
      </c>
      <c r="N90" s="45">
        <f t="shared" ca="1" si="69"/>
        <v>2706143.05</v>
      </c>
      <c r="O90" s="45">
        <f t="shared" ca="1" si="66"/>
        <v>79.019320166089486</v>
      </c>
      <c r="P90" s="45">
        <f t="shared" ca="1" si="67"/>
        <v>78.367035748364188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3453165</v>
      </c>
      <c r="N91" s="38">
        <f t="shared" ca="1" si="70"/>
        <v>2706143.05</v>
      </c>
      <c r="O91" s="38">
        <f t="shared" ca="1" si="66"/>
        <v>79.019320166089486</v>
      </c>
      <c r="P91" s="38">
        <f t="shared" ca="1" si="67"/>
        <v>78.367035748364188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"),2706143.05)</f>
        <v>2706143.05</v>
      </c>
      <c r="O93" s="45">
        <f t="shared" ca="1" si="66"/>
        <v>79.019320166089486</v>
      </c>
      <c r="P93" s="45">
        <f t="shared" ca="1" si="67"/>
        <v>78.367035748364188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33</v>
      </c>
      <c r="K100" s="38">
        <f t="shared" ca="1" si="72"/>
        <v>86.84210526315789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8">
        <f t="shared" ref="K106:K107" ca="1" si="74">IF(I106&gt;0,J106*100/I106,0)</f>
        <v>100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8">
        <f t="shared" ca="1" si="74"/>
        <v>100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"),16)</f>
        <v>16</v>
      </c>
      <c r="K109" s="38">
        <f t="shared" ref="K109:K116" ca="1" si="75">IF(I109&gt;0,J109*100/I109,0)</f>
        <v>76.19047619047619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"),16)</f>
        <v>16</v>
      </c>
      <c r="K110" s="38">
        <f t="shared" ca="1" si="75"/>
        <v>76.19047619047619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50</v>
      </c>
      <c r="K111" s="195">
        <f t="shared" ca="1" si="75"/>
        <v>23.255813953488371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9</v>
      </c>
      <c r="K112" s="195">
        <f t="shared" ca="1" si="75"/>
        <v>23.684210526315791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"),80)</f>
        <v>80</v>
      </c>
      <c r="K113" s="38">
        <f t="shared" ca="1" si="75"/>
        <v>37.209302325581397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"),50)</f>
        <v>50</v>
      </c>
      <c r="K114" s="38">
        <f t="shared" ca="1" si="75"/>
        <v>23.255813953488371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"),4)</f>
        <v>4</v>
      </c>
      <c r="K115" s="38">
        <f t="shared" ca="1" si="75"/>
        <v>23.529411764705884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"),5)</f>
        <v>5</v>
      </c>
      <c r="K116" s="38">
        <f t="shared" ca="1" si="75"/>
        <v>23.80952380952381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1169175</v>
      </c>
      <c r="N132" s="155">
        <f t="shared" ca="1" si="87"/>
        <v>1076198.2</v>
      </c>
      <c r="O132" s="155">
        <f t="shared" ref="O132:O140" ca="1" si="88">IF(L132&gt;0,N132*100/L132,0)</f>
        <v>92.047657536296967</v>
      </c>
      <c r="P132" s="155">
        <f t="shared" ref="P132:P140" ca="1" si="89">IF(M132&gt;0,N132*100/M132,0)</f>
        <v>92.047657536296967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1169175</v>
      </c>
      <c r="N134" s="45">
        <f t="shared" ca="1" si="91"/>
        <v>1076198.2</v>
      </c>
      <c r="O134" s="45">
        <f t="shared" ca="1" si="88"/>
        <v>92.047657536296967</v>
      </c>
      <c r="P134" s="45">
        <f t="shared" ca="1" si="89"/>
        <v>92.047657536296967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654175</v>
      </c>
      <c r="N135" s="38">
        <f t="shared" ca="1" si="92"/>
        <v>561198.19999999995</v>
      </c>
      <c r="O135" s="38">
        <f t="shared" ca="1" si="88"/>
        <v>85.787167042458051</v>
      </c>
      <c r="P135" s="38">
        <f t="shared" ca="1" si="89"/>
        <v>85.787167042458051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"),654175)</f>
        <v>654175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"),561198.2)</f>
        <v>561198.19999999995</v>
      </c>
      <c r="O137" s="45">
        <f t="shared" ca="1" si="88"/>
        <v>85.787167042458051</v>
      </c>
      <c r="P137" s="45">
        <f t="shared" ca="1" si="89"/>
        <v>85.787167042458051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143</v>
      </c>
      <c r="K148" s="145">
        <f ca="1">IF(I148&gt;0,J148*100/I148,0)</f>
        <v>95.333333333333329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94930</v>
      </c>
      <c r="O149" s="155">
        <f t="shared" ref="O149:O157" ca="1" si="97">IF(L149&gt;0,N149*100/L149,0)</f>
        <v>126.57333333333334</v>
      </c>
      <c r="P149" s="155">
        <f t="shared" ref="P149:P157" ca="1" si="98">IF(M149&gt;0,N149*100/M149,0)</f>
        <v>89.345882352941175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94930</v>
      </c>
      <c r="O151" s="45">
        <f t="shared" ca="1" si="97"/>
        <v>126.57333333333334</v>
      </c>
      <c r="P151" s="45">
        <f t="shared" ca="1" si="98"/>
        <v>89.345882352941175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94930</v>
      </c>
      <c r="O152" s="38">
        <f t="shared" ca="1" si="97"/>
        <v>126.57333333333334</v>
      </c>
      <c r="P152" s="38">
        <f t="shared" ca="1" si="98"/>
        <v>89.345882352941175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"),94930)</f>
        <v>94930</v>
      </c>
      <c r="O154" s="45">
        <f t="shared" ca="1" si="97"/>
        <v>126.57333333333334</v>
      </c>
      <c r="P154" s="45">
        <f t="shared" ca="1" si="98"/>
        <v>89.345882352941175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"),143)</f>
        <v>143</v>
      </c>
      <c r="K159" s="38">
        <f ca="1">IF(I159&gt;0,J159*100/I159,0)</f>
        <v>95.333333333333329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546837.56000000006</v>
      </c>
      <c r="O165" s="155">
        <f t="shared" ref="O165:O173" ca="1" si="105">IF(L165&gt;0,N165*100/L165,0)</f>
        <v>139.15503982492305</v>
      </c>
      <c r="P165" s="155">
        <f t="shared" ref="P165:P173" ca="1" si="106">IF(M165&gt;0,N165*100/M165,0)</f>
        <v>99.484701730129004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546837.56000000006</v>
      </c>
      <c r="O167" s="45">
        <f t="shared" ca="1" si="105"/>
        <v>139.15503982492305</v>
      </c>
      <c r="P167" s="45">
        <f t="shared" ca="1" si="106"/>
        <v>99.484701730129004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546837.56000000006</v>
      </c>
      <c r="O168" s="38">
        <f t="shared" ca="1" si="105"/>
        <v>139.15503982492305</v>
      </c>
      <c r="P168" s="38">
        <f t="shared" ca="1" si="106"/>
        <v>99.484701730129004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"),546837.56)</f>
        <v>546837.56000000006</v>
      </c>
      <c r="O170" s="45">
        <f t="shared" ca="1" si="105"/>
        <v>139.15503982492305</v>
      </c>
      <c r="P170" s="45">
        <f t="shared" ca="1" si="106"/>
        <v>99.484701730129004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5011460</v>
      </c>
      <c r="N181" s="155">
        <f t="shared" ca="1" si="113"/>
        <v>4104731.1499999901</v>
      </c>
      <c r="O181" s="155">
        <f t="shared" ref="O181:O189" ca="1" si="114">IF(L181&gt;0,N181*100/L181,0)</f>
        <v>85.342768779757364</v>
      </c>
      <c r="P181" s="155">
        <f t="shared" ref="P181:P189" ca="1" si="115">IF(M181&gt;0,N181*100/M181,0)</f>
        <v>81.906892402613011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5011460</v>
      </c>
      <c r="N183" s="45">
        <f t="shared" ca="1" si="117"/>
        <v>4104731.1499999901</v>
      </c>
      <c r="O183" s="45">
        <f t="shared" ca="1" si="114"/>
        <v>85.342768779757364</v>
      </c>
      <c r="P183" s="45">
        <f t="shared" ca="1" si="115"/>
        <v>81.906892402613011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5011460</v>
      </c>
      <c r="N184" s="38">
        <f t="shared" ca="1" si="118"/>
        <v>4104731.1499999901</v>
      </c>
      <c r="O184" s="38">
        <f t="shared" ca="1" si="114"/>
        <v>85.342768779757364</v>
      </c>
      <c r="P184" s="38">
        <f t="shared" ca="1" si="115"/>
        <v>81.906892402613011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"),5011460)</f>
        <v>5011460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"),4104731.14999999)</f>
        <v>4104731.1499999901</v>
      </c>
      <c r="O186" s="45">
        <f t="shared" ca="1" si="114"/>
        <v>85.342768779757364</v>
      </c>
      <c r="P186" s="45">
        <f t="shared" ca="1" si="115"/>
        <v>81.906892402613011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56</v>
      </c>
      <c r="K190" s="273">
        <f ca="1">IF(I190&gt;0,J190*100/I190,0)</f>
        <v>66.666666666666671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"),73442)</f>
        <v>73442</v>
      </c>
      <c r="O191" s="155">
        <f ca="1">IF(L191&gt;0,N191*100/L191,0)</f>
        <v>58.287301587301585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"),56)</f>
        <v>56</v>
      </c>
      <c r="K193" s="38">
        <f ca="1">IF(I193&gt;0,J193*100/I193,0)</f>
        <v>66.666666666666671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2029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"),2022)</f>
        <v>2022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494180</v>
      </c>
      <c r="O198" s="155">
        <f ca="1">IF(L198&gt;0,N198*100/L198,0)</f>
        <v>95.586073500967117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"),35370)</f>
        <v>35370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"),136000)</f>
        <v>136000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"),34)</f>
        <v>34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238000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163200</v>
      </c>
      <c r="K216" s="273">
        <f t="shared" ca="1" si="123"/>
        <v>34.708634623564443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89600</v>
      </c>
      <c r="O217" s="155">
        <f ca="1">IF(L217&gt;0,N217*100/L217,0)</f>
        <v>36.172789664917239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"),28700)</f>
        <v>28700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"),20900)</f>
        <v>20900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"),346000)</f>
        <v>346000</v>
      </c>
      <c r="K223" s="163">
        <f t="shared" ref="K223:K226" ca="1" si="125">IF(I223&gt;0,J223*100/I223,0)</f>
        <v>73.585708209272653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"),163200)</f>
        <v>163200</v>
      </c>
      <c r="K224" s="163">
        <f t="shared" ca="1" si="125"/>
        <v>34.708634623564443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1319497.3999999999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491572.4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425635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252500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149790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280</v>
      </c>
      <c r="K235" s="283">
        <f t="shared" ref="K235:K237" ca="1" si="131">IF(I235&gt;0,J235*100/I235,0)</f>
        <v>100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13</v>
      </c>
      <c r="K236" s="283">
        <f t="shared" ca="1" si="131"/>
        <v>100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1130027.3999999999</v>
      </c>
      <c r="O238" s="356">
        <f ca="1">IF(L238&gt;0,N238*100/L238,0)</f>
        <v>85.073206353986293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"),449362.4)</f>
        <v>449362.4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"),358375)</f>
        <v>358375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"),250)</f>
        <v>250</v>
      </c>
      <c r="K246" s="45">
        <f t="shared" ref="K246:K248" ca="1" si="134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"),11)</f>
        <v>11</v>
      </c>
      <c r="K247" s="45">
        <f t="shared" ca="1" si="134"/>
        <v>100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189470</v>
      </c>
      <c r="O249" s="356">
        <f ca="1">IF(L249&gt;0,N249*100/L249,0)</f>
        <v>98.630921395106711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"),42210)</f>
        <v>42210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418</v>
      </c>
      <c r="K260" s="254">
        <f ca="1">IF(I260&gt;0,J260*100/I260,0)</f>
        <v>95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830000</v>
      </c>
      <c r="N261" s="155">
        <f t="shared" ca="1" si="138"/>
        <v>636834.679999999</v>
      </c>
      <c r="O261" s="155">
        <f t="shared" ref="O261:O269" ca="1" si="139">IF(L261&gt;0,N261*100/L261,0)</f>
        <v>76.727069879517956</v>
      </c>
      <c r="P261" s="155">
        <f t="shared" ref="P261:P269" ca="1" si="140">IF(M261&gt;0,N261*100/M261,0)</f>
        <v>76.727069879517956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830000</v>
      </c>
      <c r="N263" s="45">
        <f t="shared" ca="1" si="142"/>
        <v>636834.679999999</v>
      </c>
      <c r="O263" s="45">
        <f t="shared" ca="1" si="139"/>
        <v>76.727069879517956</v>
      </c>
      <c r="P263" s="45">
        <f t="shared" ca="1" si="140"/>
        <v>76.727069879517956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830000</v>
      </c>
      <c r="N264" s="38">
        <f t="shared" ca="1" si="143"/>
        <v>636834.679999999</v>
      </c>
      <c r="O264" s="38">
        <f t="shared" ca="1" si="139"/>
        <v>76.727069879517956</v>
      </c>
      <c r="P264" s="38">
        <f t="shared" ca="1" si="140"/>
        <v>76.727069879517956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"),636834.679999999)</f>
        <v>636834.679999999</v>
      </c>
      <c r="O266" s="45">
        <f t="shared" ca="1" si="139"/>
        <v>76.727069879517956</v>
      </c>
      <c r="P266" s="45">
        <f t="shared" ca="1" si="140"/>
        <v>76.727069879517956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"),418)</f>
        <v>418</v>
      </c>
      <c r="K271" s="163">
        <f ca="1">IF(I271&gt;0,J271*100/I271,0)</f>
        <v>95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963020</v>
      </c>
      <c r="N277" s="155">
        <f t="shared" ca="1" si="148"/>
        <v>727734.97</v>
      </c>
      <c r="O277" s="155">
        <f t="shared" ref="O277:O285" ca="1" si="149">IF(L277&gt;0,N277*100/L277,0)</f>
        <v>75.568001702976048</v>
      </c>
      <c r="P277" s="155">
        <f t="shared" ref="P277:P285" ca="1" si="150">IF(M277&gt;0,N277*100/M277,0)</f>
        <v>75.568001702976048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963020</v>
      </c>
      <c r="N279" s="45">
        <f t="shared" ca="1" si="152"/>
        <v>727734.97</v>
      </c>
      <c r="O279" s="45">
        <f t="shared" ca="1" si="149"/>
        <v>75.568001702976048</v>
      </c>
      <c r="P279" s="45">
        <f t="shared" ca="1" si="150"/>
        <v>75.568001702976048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963020</v>
      </c>
      <c r="N280" s="38">
        <f t="shared" ca="1" si="153"/>
        <v>727734.97</v>
      </c>
      <c r="O280" s="38">
        <f t="shared" ca="1" si="149"/>
        <v>75.568001702976048</v>
      </c>
      <c r="P280" s="38">
        <f t="shared" ca="1" si="150"/>
        <v>75.568001702976048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"),727734.97)</f>
        <v>727734.97</v>
      </c>
      <c r="O282" s="45">
        <f t="shared" ca="1" si="149"/>
        <v>75.568001702976048</v>
      </c>
      <c r="P282" s="45">
        <f t="shared" ca="1" si="150"/>
        <v>75.568001702976048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2220000</v>
      </c>
      <c r="N298" s="155">
        <f t="shared" ca="1" si="159"/>
        <v>1721034.28</v>
      </c>
      <c r="O298" s="155">
        <f t="shared" ref="O298:O306" ca="1" si="160">IF(L298&gt;0,N298*100/L298,0)</f>
        <v>77.52406666666667</v>
      </c>
      <c r="P298" s="155">
        <f t="shared" ref="P298:P306" ca="1" si="161">IF(M298&gt;0,N298*100/M298,0)</f>
        <v>77.52406666666667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2220000</v>
      </c>
      <c r="N300" s="45">
        <f t="shared" ca="1" si="163"/>
        <v>1721034.28</v>
      </c>
      <c r="O300" s="45">
        <f t="shared" ca="1" si="160"/>
        <v>77.52406666666667</v>
      </c>
      <c r="P300" s="45">
        <f t="shared" ca="1" si="161"/>
        <v>77.52406666666667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2220000</v>
      </c>
      <c r="N301" s="38">
        <f t="shared" ca="1" si="164"/>
        <v>1721034.28</v>
      </c>
      <c r="O301" s="38">
        <f t="shared" ca="1" si="160"/>
        <v>77.52406666666667</v>
      </c>
      <c r="P301" s="38">
        <f t="shared" ca="1" si="161"/>
        <v>77.52406666666667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"),2220000)</f>
        <v>2220000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"),1721034.28)</f>
        <v>1721034.28</v>
      </c>
      <c r="O303" s="45">
        <f t="shared" ca="1" si="160"/>
        <v>77.52406666666667</v>
      </c>
      <c r="P303" s="45">
        <f t="shared" ca="1" si="161"/>
        <v>77.52406666666667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"),70)</f>
        <v>70</v>
      </c>
      <c r="K311" s="38">
        <f t="shared" ca="1" si="166"/>
        <v>31.111111111111111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"),27)</f>
        <v>27</v>
      </c>
      <c r="K312" s="38">
        <f t="shared" ca="1" si="166"/>
        <v>60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459000</v>
      </c>
      <c r="N315" s="155">
        <f t="shared" ca="1" si="168"/>
        <v>317343.15000000002</v>
      </c>
      <c r="O315" s="155">
        <f t="shared" ref="O315:O323" ca="1" si="169">IF(L315&gt;0,N315*100/L315,0)</f>
        <v>69.137941176470591</v>
      </c>
      <c r="P315" s="155">
        <f t="shared" ref="P315:P323" ca="1" si="170">IF(M315&gt;0,N315*100/M315,0)</f>
        <v>69.137941176470591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459000</v>
      </c>
      <c r="N317" s="45">
        <f t="shared" ca="1" si="172"/>
        <v>317343.15000000002</v>
      </c>
      <c r="O317" s="45">
        <f t="shared" ca="1" si="169"/>
        <v>69.137941176470591</v>
      </c>
      <c r="P317" s="45">
        <f t="shared" ca="1" si="170"/>
        <v>69.137941176470591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459000</v>
      </c>
      <c r="N318" s="38">
        <f t="shared" ca="1" si="173"/>
        <v>317343.15000000002</v>
      </c>
      <c r="O318" s="38">
        <f t="shared" ca="1" si="169"/>
        <v>69.137941176470591</v>
      </c>
      <c r="P318" s="38">
        <f t="shared" ca="1" si="170"/>
        <v>69.137941176470591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"),317343.15)</f>
        <v>317343.15000000002</v>
      </c>
      <c r="O320" s="45">
        <f t="shared" ca="1" si="169"/>
        <v>69.137941176470591</v>
      </c>
      <c r="P320" s="45">
        <f t="shared" ca="1" si="170"/>
        <v>69.137941176470591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49669</v>
      </c>
      <c r="K327" s="445">
        <f ca="1">IF(I327&gt;0,J327*100/I327,0)</f>
        <v>170.68384879725085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7762300</v>
      </c>
      <c r="N328" s="155">
        <f t="shared" ca="1" si="175"/>
        <v>6172183.0300000003</v>
      </c>
      <c r="O328" s="155">
        <f t="shared" ref="O328:O336" ca="1" si="176">IF(L328&gt;0,N328*100/L328,0)</f>
        <v>79.673968993648984</v>
      </c>
      <c r="P328" s="155">
        <f t="shared" ref="P328:P336" ca="1" si="177">IF(M328&gt;0,N328*100/M328,0)</f>
        <v>79.514873555518335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7762300</v>
      </c>
      <c r="N330" s="45">
        <f t="shared" ca="1" si="179"/>
        <v>6172183.0300000003</v>
      </c>
      <c r="O330" s="45">
        <f t="shared" ca="1" si="176"/>
        <v>79.673968993648984</v>
      </c>
      <c r="P330" s="45">
        <f t="shared" ca="1" si="177"/>
        <v>79.514873555518335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5987300</v>
      </c>
      <c r="N331" s="38">
        <f t="shared" ca="1" si="180"/>
        <v>4397183.03</v>
      </c>
      <c r="O331" s="38">
        <f t="shared" ca="1" si="176"/>
        <v>74.091511592640018</v>
      </c>
      <c r="P331" s="38">
        <f t="shared" ca="1" si="177"/>
        <v>73.441835718938421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"),4397183.03)</f>
        <v>4397183.03</v>
      </c>
      <c r="O333" s="45">
        <f t="shared" ca="1" si="176"/>
        <v>74.091511592640018</v>
      </c>
      <c r="P333" s="45">
        <f t="shared" ca="1" si="177"/>
        <v>73.441835718938421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1775000</v>
      </c>
      <c r="N334" s="38">
        <f t="shared" ca="1" si="181"/>
        <v>1775000</v>
      </c>
      <c r="O334" s="38">
        <f t="shared" ca="1" si="176"/>
        <v>97.958057395143484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5">
        <f t="shared" ca="1" si="176"/>
        <v>97.958057395143484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"),45124)</f>
        <v>45124</v>
      </c>
      <c r="K338" s="38">
        <f ca="1">IF(I338&gt;0,J338*100/I338,0)</f>
        <v>155.06529209621993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"),76)</f>
        <v>76</v>
      </c>
      <c r="K340" s="38">
        <f ca="1">IF(I340&gt;0,J340*100/I340,0)</f>
        <v>95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"),4229)</f>
        <v>4229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"),188)</f>
        <v>188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15699935</v>
      </c>
      <c r="N345" s="155">
        <f t="shared" ca="1" si="182"/>
        <v>11028439.57</v>
      </c>
      <c r="O345" s="155">
        <f t="shared" ref="O345:O353" ca="1" si="183">IF(L345&gt;0,N345*100/L345,0)</f>
        <v>78.911705628424258</v>
      </c>
      <c r="P345" s="155">
        <f t="shared" ref="P345:P353" ca="1" si="184">IF(M345&gt;0,N345*100/M345,0)</f>
        <v>70.245128849259572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15699935</v>
      </c>
      <c r="N347" s="45">
        <f t="shared" ca="1" si="186"/>
        <v>11028439.57</v>
      </c>
      <c r="O347" s="45">
        <f t="shared" ca="1" si="183"/>
        <v>78.911705628424258</v>
      </c>
      <c r="P347" s="45">
        <f t="shared" ca="1" si="184"/>
        <v>70.245128849259572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13536495</v>
      </c>
      <c r="N348" s="38">
        <f t="shared" ca="1" si="187"/>
        <v>8864999.5700000003</v>
      </c>
      <c r="O348" s="38">
        <f t="shared" ca="1" si="183"/>
        <v>75.063692541132625</v>
      </c>
      <c r="P348" s="38">
        <f t="shared" ca="1" si="184"/>
        <v>65.489623200097213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"),13536495)</f>
        <v>13536495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"),8864999.57)</f>
        <v>8864999.5700000003</v>
      </c>
      <c r="O350" s="45">
        <f t="shared" ca="1" si="183"/>
        <v>75.063692541132625</v>
      </c>
      <c r="P350" s="45">
        <f t="shared" ca="1" si="184"/>
        <v>65.489623200097213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1678</v>
      </c>
      <c r="K355" s="465">
        <f ca="1">IF(I355&gt;0,J355*100/I355,0)</f>
        <v>49.425625920471283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"),3264)</f>
        <v>3264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"),35242.52)</f>
        <v>35242.519999999997</v>
      </c>
      <c r="K359" s="38">
        <f t="shared" ca="1" si="189"/>
        <v>89.879166560403959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"),2357)</f>
        <v>2357</v>
      </c>
      <c r="K360" s="38">
        <f t="shared" ca="1" si="189"/>
        <v>69.425625920471276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"),26333.9899999999)</f>
        <v>26333.9899999999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"),1678)</f>
        <v>1678</v>
      </c>
      <c r="K362" s="38">
        <f t="shared" ca="1" si="189"/>
        <v>49.425625920471283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"),18595.67)</f>
        <v>18595.669999999998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4086</v>
      </c>
      <c r="K364" s="479">
        <f t="shared" ca="1" si="189"/>
        <v>78.200956937799049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843</v>
      </c>
      <c r="K365" s="491">
        <f t="shared" ca="1" si="189"/>
        <v>68.093699515347339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"),1294)</f>
        <v>1294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"),16820.3999999999)</f>
        <v>16820.3999999999</v>
      </c>
      <c r="K369" s="38">
        <f t="shared" ca="1" si="191"/>
        <v>109.48642843194624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"),1025)</f>
        <v>1025</v>
      </c>
      <c r="K370" s="38">
        <f t="shared" ca="1" si="191"/>
        <v>82.794830371567045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"),13346.13)</f>
        <v>13346.13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"),843)</f>
        <v>843</v>
      </c>
      <c r="K372" s="38">
        <f t="shared" ca="1" si="191"/>
        <v>68.093699515347339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"),10896.49)</f>
        <v>10896.49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3243</v>
      </c>
      <c r="K374" s="491">
        <f t="shared" ca="1" si="191"/>
        <v>81.339352896914974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"),1970)</f>
        <v>1970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"),18422.12)</f>
        <v>18422.12</v>
      </c>
      <c r="K378" s="497">
        <f t="shared" ca="1" si="192"/>
        <v>77.248071117074801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"),3678)</f>
        <v>3678</v>
      </c>
      <c r="K379" s="497">
        <f t="shared" ca="1" si="192"/>
        <v>92.249811888638078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"),49693.08)</f>
        <v>49693.08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"),3243)</f>
        <v>3243</v>
      </c>
      <c r="K381" s="497">
        <f t="shared" ca="1" si="192"/>
        <v>81.339352896914974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"),45696.81)</f>
        <v>45696.81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"),205)</f>
        <v>205</v>
      </c>
      <c r="K385" s="502">
        <f ca="1">IF(I385&gt;0,J385*100/I385,0)</f>
        <v>67.880794701986758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15097150.679999979</v>
      </c>
      <c r="O414" s="549">
        <f ca="1">IF(L414&gt;0,N414*100/L414,0)</f>
        <v>64.253565181818402</v>
      </c>
      <c r="P414" s="549">
        <f ca="1">IF(M414&gt;0,N414*100/M414,0)</f>
        <v>64.45336446235676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6" t="s">
        <v>17</v>
      </c>
      <c r="E419" s="857"/>
      <c r="F419" s="857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1985726.6400000001</v>
      </c>
      <c r="O419" s="155">
        <f t="shared" ref="O419:O424" ca="1" si="216">IF(L419&gt;0,N419*100/L419,0)</f>
        <v>87.58613778410971</v>
      </c>
      <c r="P419" s="155">
        <f t="shared" ref="P419:P424" ca="1" si="217">IF(M419&gt;0,N419*100/M419,0)</f>
        <v>88.471961754890913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1985726.6400000001</v>
      </c>
      <c r="O421" s="45">
        <f t="shared" ca="1" si="216"/>
        <v>87.58613778410971</v>
      </c>
      <c r="P421" s="45">
        <f t="shared" ca="1" si="217"/>
        <v>88.471961754890913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1985726.6400000001</v>
      </c>
      <c r="O422" s="38">
        <f t="shared" ca="1" si="216"/>
        <v>87.58613778410971</v>
      </c>
      <c r="P422" s="38">
        <f t="shared" ca="1" si="217"/>
        <v>88.471961754890913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1985726.6400000001</v>
      </c>
      <c r="O424" s="45">
        <f t="shared" ca="1" si="216"/>
        <v>87.58613778410971</v>
      </c>
      <c r="P424" s="45">
        <f t="shared" ca="1" si="217"/>
        <v>88.471961754890913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"),1538614)</f>
        <v>1538614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"),36180)</f>
        <v>36180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"),410932.64)</f>
        <v>410932.64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8" t="s">
        <v>17</v>
      </c>
      <c r="E444" s="852"/>
      <c r="F444" s="852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1674266.24</v>
      </c>
      <c r="O444" s="195">
        <f t="shared" ref="O444:O449" ca="1" si="230">IF(L444&gt;0,N444*100/L444,0)</f>
        <v>76.426224359746854</v>
      </c>
      <c r="P444" s="195">
        <f t="shared" ref="P444:P449" ca="1" si="231">IF(M444&gt;0,N444*100/M444,0)</f>
        <v>76.781479986792377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1674266.24</v>
      </c>
      <c r="O446" s="45">
        <f t="shared" ca="1" si="230"/>
        <v>76.426224359746854</v>
      </c>
      <c r="P446" s="45">
        <f t="shared" ca="1" si="231"/>
        <v>76.781479986792377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1674266.24</v>
      </c>
      <c r="O447" s="38">
        <f t="shared" ca="1" si="230"/>
        <v>76.426224359746854</v>
      </c>
      <c r="P447" s="38">
        <f t="shared" ca="1" si="231"/>
        <v>76.781479986792377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1674266.24</v>
      </c>
      <c r="O449" s="45">
        <f t="shared" ca="1" si="230"/>
        <v>76.426224359746854</v>
      </c>
      <c r="P449" s="45">
        <f t="shared" ca="1" si="231"/>
        <v>76.781479986792377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"),548140)</f>
        <v>548140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"),538520)</f>
        <v>538520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"),413846.24)</f>
        <v>413846.24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"),173760)</f>
        <v>173760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"),355)</f>
        <v>355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"),215)</f>
        <v>215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4600</v>
      </c>
      <c r="K466" s="566">
        <f t="shared" ca="1" si="238"/>
        <v>56.790123456790127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8" t="s">
        <v>17</v>
      </c>
      <c r="E467" s="852"/>
      <c r="F467" s="852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4574361.4399999995</v>
      </c>
      <c r="O467" s="195">
        <f t="shared" ref="O467:O472" ca="1" si="240">IF(L467&gt;0,N467*100/L467,0)</f>
        <v>65.018469813004927</v>
      </c>
      <c r="P467" s="195">
        <f t="shared" ref="P467:P472" ca="1" si="241">IF(M467&gt;0,N467*100/M467,0)</f>
        <v>65.018469813004927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4574361.4399999995</v>
      </c>
      <c r="O469" s="45">
        <f t="shared" ca="1" si="240"/>
        <v>65.018469813004927</v>
      </c>
      <c r="P469" s="45">
        <f t="shared" ca="1" si="241"/>
        <v>65.018469813004927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4574361.4399999995</v>
      </c>
      <c r="O470" s="38">
        <f t="shared" ca="1" si="240"/>
        <v>65.018469813004927</v>
      </c>
      <c r="P470" s="38">
        <f t="shared" ca="1" si="241"/>
        <v>65.018469813004927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4574361.4399999995</v>
      </c>
      <c r="O472" s="45">
        <f t="shared" ca="1" si="240"/>
        <v>65.018469813004927</v>
      </c>
      <c r="P472" s="45">
        <f t="shared" ca="1" si="241"/>
        <v>65.018469813004927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"),1040516)</f>
        <v>1040516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"),2617140)</f>
        <v>2617140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"),628733.36)</f>
        <v>628733.36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"),287972.079999999)</f>
        <v>287972.07999999903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"),425)</f>
        <v>425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"),4140)</f>
        <v>4140</v>
      </c>
      <c r="K495" s="38">
        <f ca="1">IF(I495&gt;0,J495*100/I495,0)</f>
        <v>56.790123456790127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"),2376)</f>
        <v>2376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"),460)</f>
        <v>460</v>
      </c>
      <c r="K498" s="38">
        <f ca="1">IF(I498&gt;0,J498*100/I498,0)</f>
        <v>56.790123456790127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"),264)</f>
        <v>264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9" t="s">
        <v>17</v>
      </c>
      <c r="E502" s="852"/>
      <c r="F502" s="852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8" t="s">
        <v>17</v>
      </c>
      <c r="E523" s="852"/>
      <c r="F523" s="852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1219663</v>
      </c>
      <c r="O523" s="195">
        <f t="shared" ref="O523:O528" ca="1" si="262">IF(L523&gt;0,N523*100/L523,0)</f>
        <v>95.109327968308932</v>
      </c>
      <c r="P523" s="195">
        <f t="shared" ref="P523:P528" ca="1" si="263">IF(M523&gt;0,N523*100/M523,0)</f>
        <v>95.109327968308932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1219663</v>
      </c>
      <c r="O525" s="45">
        <f t="shared" ca="1" si="262"/>
        <v>95.109327968308932</v>
      </c>
      <c r="P525" s="45">
        <f t="shared" ca="1" si="263"/>
        <v>95.109327968308932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1219663</v>
      </c>
      <c r="O526" s="38">
        <f t="shared" ca="1" si="262"/>
        <v>95.109327968308932</v>
      </c>
      <c r="P526" s="38">
        <f t="shared" ca="1" si="263"/>
        <v>95.109327968308932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1219663</v>
      </c>
      <c r="O528" s="45">
        <f t="shared" ca="1" si="262"/>
        <v>95.109327968308932</v>
      </c>
      <c r="P528" s="45">
        <f t="shared" ca="1" si="263"/>
        <v>95.109327968308932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"),399248)</f>
        <v>399248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"),70415)</f>
        <v>70415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8">
        <f t="shared" ca="1" si="270"/>
        <v>100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76290.78</v>
      </c>
      <c r="K543" s="683">
        <f t="shared" ca="1" si="270"/>
        <v>28.880191396978379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60" t="s">
        <v>17</v>
      </c>
      <c r="E544" s="857"/>
      <c r="F544" s="857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3565846.3599999798</v>
      </c>
      <c r="O544" s="155">
        <f t="shared" ref="O544:O549" ca="1" si="273">IF(L544&gt;0,N544*100/L544,0)</f>
        <v>58.905132714885049</v>
      </c>
      <c r="P544" s="155">
        <f t="shared" ref="P544:P549" ca="1" si="274">IF(M544&gt;0,N544*100/M544,0)</f>
        <v>59.296949334842481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3565846.3599999798</v>
      </c>
      <c r="O546" s="45">
        <f t="shared" ca="1" si="273"/>
        <v>58.905132714885049</v>
      </c>
      <c r="P546" s="45">
        <f t="shared" ca="1" si="274"/>
        <v>59.296949334842481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3565846.3599999798</v>
      </c>
      <c r="O547" s="38">
        <f t="shared" ca="1" si="273"/>
        <v>58.905132714885049</v>
      </c>
      <c r="P547" s="38">
        <f t="shared" ca="1" si="274"/>
        <v>59.296949334842481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3565846.3599999798</v>
      </c>
      <c r="O549" s="45">
        <f t="shared" ca="1" si="273"/>
        <v>58.905132714885049</v>
      </c>
      <c r="P549" s="45">
        <f t="shared" ca="1" si="274"/>
        <v>59.296949334842481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"),170115)</f>
        <v>170115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"),1413438.80999999)</f>
        <v>1413438.80999999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"),1982292.54999999)</f>
        <v>1982292.54999999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76290.78</v>
      </c>
      <c r="K559" s="672">
        <f t="shared" ref="K559:K561" ca="1" si="283">IF(I559&gt;0,J559*100/I559,0)</f>
        <v>28.880191396978379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264165.43999999901</v>
      </c>
      <c r="K568" s="411">
        <f t="shared" ref="K568:K569" ca="1" si="286">IF(I568&gt;0,J568*100/I568,0)</f>
        <v>100.00092367212632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76290.78</v>
      </c>
      <c r="K576" s="411">
        <f t="shared" ref="K576:K577" ca="1" si="288">IF(I576&gt;0,J576*100/I576,0)</f>
        <v>28.880191396978379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5734</v>
      </c>
      <c r="K577" s="411">
        <f t="shared" ca="1" si="288"/>
        <v>26.661087087924862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"),67004)</f>
        <v>67004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"),5110)</f>
        <v>5110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"),7934.78)</f>
        <v>7934.78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"),518)</f>
        <v>518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1352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106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"),1352)</f>
        <v>1352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"),106)</f>
        <v>106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40118.977500000001</v>
      </c>
      <c r="K592" s="672">
        <f t="shared" ref="K592:K594" ca="1" si="291">IF(I592&gt;0,J592*100/I592,0)</f>
        <v>49.492329850359603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40118.977500000001</v>
      </c>
      <c r="K593" s="411">
        <f t="shared" ca="1" si="291"/>
        <v>49.492329850359603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2440</v>
      </c>
      <c r="K594" s="411">
        <f t="shared" ca="1" si="291"/>
        <v>45.547881276834048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36038.85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2133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"),25985.35)</f>
        <v>25985.35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"),1662)</f>
        <v>1662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"),10053.5)</f>
        <v>10053.5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"),471)</f>
        <v>471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3904.1275000000001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290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"),3796.1275)</f>
        <v>3796.1275000000001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"),281)</f>
        <v>281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"),108)</f>
        <v>108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"),9)</f>
        <v>9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"),176)</f>
        <v>176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"),17)</f>
        <v>17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5</v>
      </c>
      <c r="K620" s="724">
        <f t="shared" ref="K620:K621" ca="1" si="298">IF(I620&gt;0,J620*100/I620,0)</f>
        <v>0.52854122621564481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8</v>
      </c>
      <c r="K621" s="724">
        <f t="shared" ca="1" si="298"/>
        <v>13.559322033898304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117</v>
      </c>
      <c r="K628" s="737">
        <f ca="1">IF(I628&gt;0,J628*100/I628,0)</f>
        <v>7.986348122866894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8" t="s">
        <v>17</v>
      </c>
      <c r="E629" s="852"/>
      <c r="F629" s="852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1795326.35</v>
      </c>
      <c r="O629" s="195">
        <f t="shared" ref="O629:O634" ca="1" si="301">IF(L629&gt;0,N629*100/L629,0)</f>
        <v>47.155710319576173</v>
      </c>
      <c r="P629" s="195">
        <f t="shared" ref="P629:P634" ca="1" si="302">IF(M629&gt;0,N629*100/M629,0)</f>
        <v>47.155710319576173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1795326.35</v>
      </c>
      <c r="O631" s="45">
        <f t="shared" ca="1" si="301"/>
        <v>47.155710319576173</v>
      </c>
      <c r="P631" s="45">
        <f t="shared" ca="1" si="302"/>
        <v>47.155710319576173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1795326.35</v>
      </c>
      <c r="O632" s="38">
        <f t="shared" ca="1" si="301"/>
        <v>47.155710319576173</v>
      </c>
      <c r="P632" s="38">
        <f t="shared" ca="1" si="302"/>
        <v>47.155710319576173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1795326.35</v>
      </c>
      <c r="O634" s="45">
        <f t="shared" ca="1" si="301"/>
        <v>47.155710319576173</v>
      </c>
      <c r="P634" s="45">
        <f t="shared" ca="1" si="302"/>
        <v>47.155710319576173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"),748731.1)</f>
        <v>748731.1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"),1010290.25)</f>
        <v>1010290.25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3">
        <f t="shared" ref="K643:K652" ca="1" si="309">IF(I643&gt;0,J643*100/I643,0)</f>
        <v>90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"),7)</f>
        <v>7</v>
      </c>
      <c r="K644" s="163">
        <f t="shared" ca="1" si="309"/>
        <v>70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"),582)</f>
        <v>582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"),465.52)</f>
        <v>465.52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"),405)</f>
        <v>405</v>
      </c>
      <c r="K647" s="163">
        <f t="shared" ca="1" si="309"/>
        <v>27.645051194539249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"),315.18)</f>
        <v>315.18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"),189)</f>
        <v>189</v>
      </c>
      <c r="K649" s="163">
        <f t="shared" ca="1" si="309"/>
        <v>12.901023890784982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"),145.89)</f>
        <v>145.88999999999999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"),117)</f>
        <v>117</v>
      </c>
      <c r="K651" s="163">
        <f t="shared" ca="1" si="309"/>
        <v>7.986348122866894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"),97)</f>
        <v>97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143</v>
      </c>
      <c r="K654" s="672">
        <f ca="1">IF(I654&gt;0,J654*100/I654,0)</f>
        <v>11.578947368421053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8" t="s">
        <v>17</v>
      </c>
      <c r="E655" s="852"/>
      <c r="F655" s="852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68046.2</v>
      </c>
      <c r="O655" s="195">
        <f t="shared" ref="O655:O660" ca="1" si="312">IF(L655&gt;0,N655*100/L655,0)</f>
        <v>39.630867792661618</v>
      </c>
      <c r="P655" s="195">
        <f t="shared" ref="P655:P660" ca="1" si="313">IF(M655&gt;0,N655*100/M655,0)</f>
        <v>39.630867792661618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68046.2</v>
      </c>
      <c r="O657" s="45">
        <f t="shared" ca="1" si="312"/>
        <v>39.630867792661618</v>
      </c>
      <c r="P657" s="45">
        <f t="shared" ca="1" si="313"/>
        <v>39.630867792661618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68046.2</v>
      </c>
      <c r="O658" s="38">
        <f t="shared" ca="1" si="312"/>
        <v>39.630867792661618</v>
      </c>
      <c r="P658" s="38">
        <f t="shared" ca="1" si="313"/>
        <v>39.630867792661618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68046.2</v>
      </c>
      <c r="O660" s="45">
        <f t="shared" ca="1" si="312"/>
        <v>39.630867792661618</v>
      </c>
      <c r="P660" s="45">
        <f t="shared" ca="1" si="313"/>
        <v>39.630867792661618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"),1500)</f>
        <v>1500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"),66546.2)</f>
        <v>66546.2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143</v>
      </c>
      <c r="K669" s="195">
        <f ca="1">IF(I669&gt;0,J669*100/I669,0)</f>
        <v>11.578947368421053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"),61)</f>
        <v>61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"),61)</f>
        <v>61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"),1185)</f>
        <v>1185</v>
      </c>
      <c r="K672" s="38">
        <f t="shared" ref="K672:K675" ca="1" si="320">IF(I$669&gt;0,J672*100/I$669,0)</f>
        <v>95.951417004048579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"),862)</f>
        <v>862</v>
      </c>
      <c r="K673" s="38">
        <f t="shared" ca="1" si="320"/>
        <v>69.797570850202433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"),238)</f>
        <v>238</v>
      </c>
      <c r="K674" s="38">
        <f t="shared" ca="1" si="320"/>
        <v>19.271255060728745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143</v>
      </c>
      <c r="K675" s="195">
        <f t="shared" ca="1" si="320"/>
        <v>11.578947368421053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8" t="s">
        <v>17</v>
      </c>
      <c r="E685" s="852"/>
      <c r="F685" s="852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75981.119999999995</v>
      </c>
      <c r="O685" s="195">
        <f t="shared" ref="O685:O688" ca="1" si="322">IF(L685&gt;0,N685*100/L685,0)</f>
        <v>21.535988208950993</v>
      </c>
      <c r="P685" s="195">
        <f t="shared" ref="P685:P688" ca="1" si="323">IF(M685&gt;0,N685*100/M685,0)</f>
        <v>21.535988208950993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75981.119999999995</v>
      </c>
      <c r="O687" s="45">
        <f t="shared" ca="1" si="322"/>
        <v>21.535988208950993</v>
      </c>
      <c r="P687" s="45">
        <f t="shared" ca="1" si="323"/>
        <v>21.535988208950993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75981.119999999995</v>
      </c>
      <c r="O688" s="38">
        <f t="shared" ca="1" si="322"/>
        <v>21.535988208950993</v>
      </c>
      <c r="P688" s="38">
        <f t="shared" ca="1" si="323"/>
        <v>21.535988208950993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75981.119999999995</v>
      </c>
      <c r="O690" s="45">
        <f ca="1">IF(L690&gt;0,N690*100/L690,0)</f>
        <v>21.535988208950993</v>
      </c>
      <c r="P690" s="45">
        <f ca="1">IF(M690&gt;0,N690*100/M690,0)</f>
        <v>21.535988208950993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"),75981.12)</f>
        <v>75981.119999999995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"),44)</f>
        <v>44</v>
      </c>
      <c r="K700" s="38">
        <f t="shared" ca="1" si="330"/>
        <v>31.884057971014492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681.62</v>
      </c>
      <c r="K701" s="195">
        <f t="shared" ca="1" si="330"/>
        <v>37.024443237370996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"),71)</f>
        <v>71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"),77)</f>
        <v>77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"),636.62)</f>
        <v>636.62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780</v>
      </c>
      <c r="K708" s="195">
        <f ca="1">IF(I708&gt;0,J708*100/I708,0)</f>
        <v>34.498009730207876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"),32)</f>
        <v>32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"),548)</f>
        <v>548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"),63)</f>
        <v>63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"),55)</f>
        <v>55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"),416)</f>
        <v>416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"),12)</f>
        <v>12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"),37)</f>
        <v>37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"),364)</f>
        <v>364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104</v>
      </c>
      <c r="K721" s="195">
        <f t="shared" ca="1" si="331"/>
        <v>42.97520661157025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1332.0700000000002</v>
      </c>
      <c r="K722" s="195">
        <f t="shared" ca="1" si="331"/>
        <v>54.127184071515657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"),89)</f>
        <v>89</v>
      </c>
      <c r="K723" s="38">
        <f t="shared" ca="1" si="331"/>
        <v>49.171270718232044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"),104)</f>
        <v>104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"),1267.69)</f>
        <v>1267.69</v>
      </c>
      <c r="K725" s="38">
        <f t="shared" ref="K725:K726" ca="1" si="332">IF(I725&gt;0,J725*100/I725,0)</f>
        <v>66.79083245521602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489.17750000000001</v>
      </c>
      <c r="K729" s="195">
        <f t="shared" ca="1" si="333"/>
        <v>89.429159049360152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"),153.7525)</f>
        <v>153.7525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"),26)</f>
        <v>26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"),23)</f>
        <v>23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"),335.425)</f>
        <v>335.42500000000001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9" t="s">
        <v>17</v>
      </c>
      <c r="E737" s="852"/>
      <c r="F737" s="852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9" t="s">
        <v>17</v>
      </c>
      <c r="E754" s="852"/>
      <c r="F754" s="852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9" t="s">
        <v>17</v>
      </c>
      <c r="E770" s="852"/>
      <c r="F770" s="852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137933.33000000002</v>
      </c>
      <c r="O786" s="195">
        <f t="shared" ref="O786:O791" ca="1" si="363">IF(L786&gt;0,N786*100/L786,0)</f>
        <v>41.149561455847262</v>
      </c>
      <c r="P786" s="195">
        <f t="shared" ref="P786:P791" ca="1" si="364">IF(M786&gt;0,N786*100/M786,0)</f>
        <v>41.149561455847262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137933.33000000002</v>
      </c>
      <c r="O788" s="45">
        <f t="shared" ca="1" si="363"/>
        <v>41.149561455847262</v>
      </c>
      <c r="P788" s="45">
        <f t="shared" ca="1" si="364"/>
        <v>41.149561455847262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137933.33000000002</v>
      </c>
      <c r="O789" s="38">
        <f t="shared" ca="1" si="363"/>
        <v>41.149561455847262</v>
      </c>
      <c r="P789" s="38">
        <f t="shared" ca="1" si="364"/>
        <v>41.149561455847262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137933.33000000002</v>
      </c>
      <c r="O791" s="45">
        <f t="shared" ca="1" si="363"/>
        <v>41.149561455847262</v>
      </c>
      <c r="P791" s="45">
        <f t="shared" ca="1" si="364"/>
        <v>41.149561455847262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9" t="s">
        <v>17</v>
      </c>
      <c r="E805" s="852"/>
      <c r="F805" s="852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1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1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"),103463764.29)</f>
        <v>103463764.29000001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"),81759919.69)</f>
        <v>81759919.689999998</v>
      </c>
      <c r="K821" s="38">
        <f t="shared" ref="K821:K828" ca="1" si="381">IF(I821&gt;0,J821*100/I821,0)</f>
        <v>79.022757630230814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"),3940)</f>
        <v>3940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"),3123)</f>
        <v>3123</v>
      </c>
      <c r="K822" s="38">
        <f t="shared" ca="1" si="381"/>
        <v>79.263959390862951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"),12268202.24)</f>
        <v>12268202.24</v>
      </c>
      <c r="K823" s="38">
        <f t="shared" ca="1" si="381"/>
        <v>11.694309440873587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"),1179)</f>
        <v>1179</v>
      </c>
      <c r="K824" s="38">
        <f t="shared" ca="1" si="381"/>
        <v>38.069099128188569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"),13943210.27)</f>
        <v>13943210.27</v>
      </c>
      <c r="K825" s="38">
        <f t="shared" ca="1" si="381"/>
        <v>32.727897831299671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"),7764)</f>
        <v>7764</v>
      </c>
      <c r="K826" s="38">
        <f t="shared" ca="1" si="381"/>
        <v>69.757412398921829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"),89145000)</f>
        <v>89145000</v>
      </c>
      <c r="K827" s="38">
        <f t="shared" ca="1" si="381"/>
        <v>79.296388542963882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"),2351)</f>
        <v>2351</v>
      </c>
      <c r="K828" s="502">
        <f t="shared" ca="1" si="381"/>
        <v>60.08177868642985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B7B9A-1136-45F7-8AF6-77A14B8E0BD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3328599.34</v>
      </c>
      <c r="N8" s="22">
        <f t="shared" ca="1" si="0"/>
        <v>2545044.7600000002</v>
      </c>
      <c r="O8" s="22">
        <f t="shared" ref="O8:O16" ca="1" si="1">IF(L8&gt;0,N8*100/L8,0)</f>
        <v>81.859505184880234</v>
      </c>
      <c r="P8" s="22">
        <f t="shared" ref="P8:P16" ca="1" si="2">IF(M8&gt;0,N8*100/M8,0)</f>
        <v>76.459931041144785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3328599.34</v>
      </c>
      <c r="N10" s="30">
        <f t="shared" ca="1" si="3"/>
        <v>2545044.7600000002</v>
      </c>
      <c r="O10" s="30">
        <f t="shared" ca="1" si="1"/>
        <v>81.859505184880234</v>
      </c>
      <c r="P10" s="30">
        <f t="shared" ca="1" si="2"/>
        <v>76.459931041144785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3214799.34</v>
      </c>
      <c r="N11" s="497">
        <f t="shared" ca="1" si="4"/>
        <v>2431244.7600000002</v>
      </c>
      <c r="O11" s="497">
        <f t="shared" ca="1" si="1"/>
        <v>81.170282181060628</v>
      </c>
      <c r="P11" s="497">
        <f t="shared" ca="1" si="2"/>
        <v>75.626641132755751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3214799.34</v>
      </c>
      <c r="N13" s="93">
        <f t="shared" ca="1" si="5"/>
        <v>2431244.7600000002</v>
      </c>
      <c r="O13" s="93">
        <f t="shared" ca="1" si="1"/>
        <v>81.170282181060628</v>
      </c>
      <c r="P13" s="93">
        <f t="shared" ca="1" si="2"/>
        <v>75.626641132755751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3038729.34</v>
      </c>
      <c r="N18" s="22">
        <f t="shared" ca="1" si="8"/>
        <v>2386679.7600000002</v>
      </c>
      <c r="O18" s="22">
        <f t="shared" ref="O18:O26" ca="1" si="9">IF(L18&gt;0,N18*100/L18,0)</f>
        <v>84.658951393495258</v>
      </c>
      <c r="P18" s="22">
        <f t="shared" ref="P18:P26" ca="1" si="10">IF(M18&gt;0,N18*100/M18,0)</f>
        <v>78.542031650637256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3038729.34</v>
      </c>
      <c r="N20" s="30">
        <f t="shared" ca="1" si="11"/>
        <v>2386679.7600000002</v>
      </c>
      <c r="O20" s="30">
        <f t="shared" ca="1" si="9"/>
        <v>84.658951393495258</v>
      </c>
      <c r="P20" s="30">
        <f t="shared" ca="1" si="10"/>
        <v>78.542031650637256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2924929.34</v>
      </c>
      <c r="N21" s="497">
        <f t="shared" ca="1" si="12"/>
        <v>2272879.7600000002</v>
      </c>
      <c r="O21" s="497">
        <f t="shared" ca="1" si="9"/>
        <v>84.013638060598012</v>
      </c>
      <c r="P21" s="497">
        <f t="shared" ca="1" si="10"/>
        <v>77.707168132820613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2924929.34</v>
      </c>
      <c r="N23" s="93">
        <f t="shared" ca="1" si="13"/>
        <v>2272879.7600000002</v>
      </c>
      <c r="O23" s="93">
        <f t="shared" ca="1" si="9"/>
        <v>84.013638060598012</v>
      </c>
      <c r="P23" s="93">
        <f t="shared" ca="1" si="10"/>
        <v>77.707168132820613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158365</v>
      </c>
      <c r="O28" s="22">
        <f t="shared" ref="O28:O37" ca="1" si="17">IF(L28&gt;0,N28*100/L28,0)</f>
        <v>54.633111394763169</v>
      </c>
      <c r="P28" s="22">
        <f t="shared" ref="P28:P37" ca="1" si="18">IF(M28&gt;0,N28*100/M28,0)</f>
        <v>54.633111394763169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158365</v>
      </c>
      <c r="O30" s="30">
        <f t="shared" ca="1" si="17"/>
        <v>54.633111394763169</v>
      </c>
      <c r="P30" s="30">
        <f t="shared" ca="1" si="18"/>
        <v>54.633111394763169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289870</v>
      </c>
      <c r="N31" s="497">
        <f t="shared" si="20"/>
        <v>158365</v>
      </c>
      <c r="O31" s="497">
        <f t="shared" ca="1" si="17"/>
        <v>54.633111394763169</v>
      </c>
      <c r="P31" s="497">
        <f t="shared" ca="1" si="18"/>
        <v>54.633111394763169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289870</v>
      </c>
      <c r="N33" s="93">
        <f t="shared" si="21"/>
        <v>158365</v>
      </c>
      <c r="O33" s="93">
        <f t="shared" ca="1" si="17"/>
        <v>54.633111394763169</v>
      </c>
      <c r="P33" s="93">
        <f t="shared" ca="1" si="18"/>
        <v>54.633111394763169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3038729.34</v>
      </c>
      <c r="N37" s="59">
        <f t="shared" ca="1" si="24"/>
        <v>2386679.7600000002</v>
      </c>
      <c r="O37" s="59">
        <f t="shared" ca="1" si="17"/>
        <v>84.658951393495258</v>
      </c>
      <c r="P37" s="59">
        <f t="shared" ca="1" si="18"/>
        <v>78.542031650637256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596329.34</v>
      </c>
      <c r="N41" s="85">
        <f t="shared" ca="1" si="25"/>
        <v>486229.34</v>
      </c>
      <c r="O41" s="85">
        <f t="shared" ref="O41:O49" ca="1" si="26">IF(L41&gt;0,N41*100/L41,0)</f>
        <v>106.20999126256007</v>
      </c>
      <c r="P41" s="85">
        <f t="shared" ref="P41:P49" ca="1" si="27">IF(M41&gt;0,N41*100/M41,0)</f>
        <v>81.537047967487226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596329.34</v>
      </c>
      <c r="N43" s="92">
        <f t="shared" ca="1" si="28"/>
        <v>486229.34</v>
      </c>
      <c r="O43" s="92">
        <f t="shared" ca="1" si="26"/>
        <v>106.20999126256007</v>
      </c>
      <c r="P43" s="92">
        <f t="shared" ca="1" si="27"/>
        <v>81.537047967487226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596329.34</v>
      </c>
      <c r="N44" s="497">
        <f t="shared" ca="1" si="29"/>
        <v>486229.34</v>
      </c>
      <c r="O44" s="497">
        <f t="shared" ca="1" si="26"/>
        <v>106.20999126256007</v>
      </c>
      <c r="P44" s="497">
        <f t="shared" ca="1" si="27"/>
        <v>81.537047967487226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IFERROR(__xludf.DUMMYFUNCTION("IMPORTRANGE(""https://docs.google.com/spreadsheets/d/1MeEWN-I1oV_STSDYn1IFDPWt_1FKiwhDph83XaGc0o0/edit?usp=sharing"",""งบพรบ!R61"")"),596329.34)</f>
        <v>596329.34</v>
      </c>
      <c r="N46" s="93">
        <f ca="1">IFERROR(__xludf.DUMMYFUNCTION("IMPORTRANGE(""https://docs.google.com/spreadsheets/d/1MeEWN-I1oV_STSDYn1IFDPWt_1FKiwhDph83XaGc0o0/edit?usp=sharing"",""งบพรบ!T61"")"),486229.34)</f>
        <v>486229.34</v>
      </c>
      <c r="O46" s="93">
        <f t="shared" ca="1" si="26"/>
        <v>106.20999126256007</v>
      </c>
      <c r="P46" s="93">
        <f t="shared" ca="1" si="27"/>
        <v>81.537047967487226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664400</v>
      </c>
      <c r="N53" s="116">
        <f t="shared" ca="1" si="31"/>
        <v>597731.47</v>
      </c>
      <c r="O53" s="116">
        <f t="shared" ref="O53:O61" ca="1" si="32">IF(L53&gt;0,N53*100/L53,0)</f>
        <v>90.087636774679723</v>
      </c>
      <c r="P53" s="116">
        <f t="shared" ref="P53:P61" ca="1" si="33">IF(M53&gt;0,N53*100/M53,0)</f>
        <v>89.965603552077056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664400</v>
      </c>
      <c r="N55" s="123">
        <f t="shared" ca="1" si="34"/>
        <v>597731.47</v>
      </c>
      <c r="O55" s="123">
        <f t="shared" ca="1" si="32"/>
        <v>90.087636774679723</v>
      </c>
      <c r="P55" s="123">
        <f t="shared" ca="1" si="33"/>
        <v>89.965603552077056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664400</v>
      </c>
      <c r="N56" s="497">
        <f t="shared" ca="1" si="35"/>
        <v>597731.47</v>
      </c>
      <c r="O56" s="497">
        <f t="shared" ca="1" si="32"/>
        <v>90.087636774679723</v>
      </c>
      <c r="P56" s="497">
        <f t="shared" ca="1" si="33"/>
        <v>89.965603552077056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IFERROR(__xludf.DUMMYFUNCTION("IMPORTRANGE(""https://docs.google.com/spreadsheets/d/1MeEWN-I1oV_STSDYn1IFDPWt_1FKiwhDph83XaGc0o0/edit?usp=sharing"",""งบพรบ!AB61"")"),664400)</f>
        <v>664400</v>
      </c>
      <c r="N58" s="93">
        <f ca="1">IFERROR(__xludf.DUMMYFUNCTION("IMPORTRANGE(""https://docs.google.com/spreadsheets/d/1MeEWN-I1oV_STSDYn1IFDPWt_1FKiwhDph83XaGc0o0/edit?usp=sharing"",""งบพรบ!AD61"")"),597731.47)</f>
        <v>597731.47</v>
      </c>
      <c r="O58" s="93">
        <f t="shared" ca="1" si="32"/>
        <v>90.087636774679723</v>
      </c>
      <c r="P58" s="93">
        <f t="shared" ca="1" si="33"/>
        <v>89.965603552077056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70450</v>
      </c>
      <c r="O88" s="155">
        <f t="shared" ref="O88:O96" ca="1" si="50">IF(L88&gt;0,N88*100/L88,0)</f>
        <v>81.880520688052073</v>
      </c>
      <c r="P88" s="155">
        <f t="shared" ref="P88:P96" ca="1" si="51">IF(M88&gt;0,N88*100/M88,0)</f>
        <v>81.880520688052073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70450</v>
      </c>
      <c r="O90" s="93">
        <f t="shared" ca="1" si="50"/>
        <v>81.880520688052073</v>
      </c>
      <c r="P90" s="93">
        <f t="shared" ca="1" si="51"/>
        <v>81.880520688052073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86040</v>
      </c>
      <c r="N91" s="497">
        <f t="shared" ca="1" si="53"/>
        <v>70450</v>
      </c>
      <c r="O91" s="497">
        <f t="shared" ca="1" si="50"/>
        <v>81.880520688052073</v>
      </c>
      <c r="P91" s="497">
        <f t="shared" ca="1" si="51"/>
        <v>81.880520688052073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IFERROR(__xludf.DUMMYFUNCTION("IMPORTRANGE(""https://docs.google.com/spreadsheets/d/1MeEWN-I1oV_STSDYn1IFDPWt_1FKiwhDph83XaGc0o0/edit?usp=sharing"",""งบพรบ!AV61"")"),86040)</f>
        <v>86040</v>
      </c>
      <c r="N93" s="93">
        <f ca="1">IFERROR(__xludf.DUMMYFUNCTION("IMPORTRANGE(""https://docs.google.com/spreadsheets/d/1MeEWN-I1oV_STSDYn1IFDPWt_1FKiwhDph83XaGc0o0/edit?usp=sharing"",""งบพรบ!AX61"")"),70450)</f>
        <v>70450</v>
      </c>
      <c r="O93" s="93">
        <f t="shared" ca="1" si="50"/>
        <v>81.880520688052073</v>
      </c>
      <c r="P93" s="93">
        <f t="shared" ca="1" si="51"/>
        <v>81.880520688052073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30690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30690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30690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IFERROR(__xludf.DUMMYFUNCTION("IMPORTRANGE(""https://docs.google.com/spreadsheets/d/1MeEWN-I1oV_STSDYn1IFDPWt_1FKiwhDph83XaGc0o0/edit?usp=sharing"",""งบพรบ!CJ61"")"),30690)</f>
        <v>30690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946970</v>
      </c>
      <c r="N181" s="155">
        <f t="shared" ca="1" si="92"/>
        <v>714702.26</v>
      </c>
      <c r="O181" s="155">
        <f t="shared" ref="O181:O189" ca="1" si="93">IF(L181&gt;0,N181*100/L181,0)</f>
        <v>77.710368598456014</v>
      </c>
      <c r="P181" s="155">
        <f t="shared" ref="P181:P189" ca="1" si="94">IF(M181&gt;0,N181*100/M181,0)</f>
        <v>75.472534504788953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946970</v>
      </c>
      <c r="N183" s="93">
        <f t="shared" ca="1" si="95"/>
        <v>714702.26</v>
      </c>
      <c r="O183" s="93">
        <f t="shared" ca="1" si="93"/>
        <v>77.710368598456014</v>
      </c>
      <c r="P183" s="93">
        <f t="shared" ca="1" si="94"/>
        <v>75.472534504788953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946970</v>
      </c>
      <c r="N184" s="497">
        <f t="shared" ca="1" si="96"/>
        <v>714702.26</v>
      </c>
      <c r="O184" s="497">
        <f t="shared" ca="1" si="93"/>
        <v>77.710368598456014</v>
      </c>
      <c r="P184" s="497">
        <f t="shared" ca="1" si="94"/>
        <v>75.472534504788953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IFERROR(__xludf.DUMMYFUNCTION("IMPORTRANGE(""https://docs.google.com/spreadsheets/d/1MeEWN-I1oV_STSDYn1IFDPWt_1FKiwhDph83XaGc0o0/edit?usp=sharing"",""งบพรบ!CT61"")"),946970)</f>
        <v>946970</v>
      </c>
      <c r="N186" s="93">
        <f ca="1">IFERROR(__xludf.DUMMYFUNCTION("IMPORTRANGE(""https://docs.google.com/spreadsheets/d/1MeEWN-I1oV_STSDYn1IFDPWt_1FKiwhDph83XaGc0o0/edit?usp=sharing"",""งบพรบ!CV61"")"),714702.26)</f>
        <v>714702.26</v>
      </c>
      <c r="O186" s="93">
        <f t="shared" ca="1" si="93"/>
        <v>77.710368598456014</v>
      </c>
      <c r="P186" s="93">
        <f t="shared" ca="1" si="94"/>
        <v>75.472534504788953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4460</v>
      </c>
      <c r="O191" s="155">
        <f ca="1">IF(L191&gt;0,N191*100/L191,0)</f>
        <v>74.333333333333329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190697.34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132797.34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190697.34</v>
      </c>
      <c r="O238" s="155">
        <f ca="1">IF(L238&gt;0,N238*100/L238,0)</f>
        <v>86.3274513354459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72">
        <v>132797.34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72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72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22640</v>
      </c>
      <c r="O261" s="155">
        <f t="shared" ref="O261:O269" ca="1" si="117">IF(L261&gt;0,N261*100/L261,0)</f>
        <v>84.163568773234203</v>
      </c>
      <c r="P261" s="155">
        <f t="shared" ref="P261:P269" ca="1" si="118">IF(M261&gt;0,N261*100/M261,0)</f>
        <v>84.163568773234203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22640</v>
      </c>
      <c r="O263" s="93">
        <f t="shared" ca="1" si="117"/>
        <v>84.163568773234203</v>
      </c>
      <c r="P263" s="93">
        <f t="shared" ca="1" si="118"/>
        <v>84.163568773234203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22640</v>
      </c>
      <c r="O264" s="497">
        <f t="shared" ca="1" si="117"/>
        <v>84.163568773234203</v>
      </c>
      <c r="P264" s="497">
        <f t="shared" ca="1" si="118"/>
        <v>84.163568773234203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IFERROR(__xludf.DUMMYFUNCTION("IMPORTRANGE(""https://docs.google.com/spreadsheets/d/1MeEWN-I1oV_STSDYn1IFDPWt_1FKiwhDph83XaGc0o0/edit?usp=sharing"",""งบพรบ!DD61"")"),26900)</f>
        <v>26900</v>
      </c>
      <c r="N266" s="93">
        <f ca="1">IFERROR(__xludf.DUMMYFUNCTION("IMPORTRANGE(""https://docs.google.com/spreadsheets/d/1MeEWN-I1oV_STSDYn1IFDPWt_1FKiwhDph83XaGc0o0/edit?usp=sharing"",""งบพรบ!DF61"")"),22640)</f>
        <v>22640</v>
      </c>
      <c r="O266" s="93">
        <f t="shared" ca="1" si="117"/>
        <v>84.163568773234203</v>
      </c>
      <c r="P266" s="93">
        <f t="shared" ca="1" si="118"/>
        <v>84.163568773234203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1335</v>
      </c>
      <c r="K327" s="445">
        <f ca="1">IF(I327&gt;0,J327*100/I327,0)</f>
        <v>95.357142857142861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339700</v>
      </c>
      <c r="N328" s="155">
        <f t="shared" ca="1" si="149"/>
        <v>239166.69</v>
      </c>
      <c r="O328" s="155">
        <f t="shared" ref="O328:O336" ca="1" si="150">IF(L328&gt;0,N328*100/L328,0)</f>
        <v>70.927250889679712</v>
      </c>
      <c r="P328" s="155">
        <f t="shared" ref="P328:P336" ca="1" si="151">IF(M328&gt;0,N328*100/M328,0)</f>
        <v>70.4052664115396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339700</v>
      </c>
      <c r="N330" s="93">
        <f t="shared" ca="1" si="152"/>
        <v>239166.69</v>
      </c>
      <c r="O330" s="93">
        <f t="shared" ca="1" si="150"/>
        <v>70.927250889679712</v>
      </c>
      <c r="P330" s="93">
        <f t="shared" ca="1" si="151"/>
        <v>70.4052664115396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339700</v>
      </c>
      <c r="N331" s="497">
        <f t="shared" ca="1" si="153"/>
        <v>239166.69</v>
      </c>
      <c r="O331" s="497">
        <f t="shared" ca="1" si="150"/>
        <v>70.927250889679712</v>
      </c>
      <c r="P331" s="497">
        <f t="shared" ca="1" si="151"/>
        <v>70.4052664115396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IFERROR(__xludf.DUMMYFUNCTION("IMPORTRANGE(""https://docs.google.com/spreadsheets/d/1MeEWN-I1oV_STSDYn1IFDPWt_1FKiwhDph83XaGc0o0/edit?usp=sharing"",""งบพรบ!ER61"")"),339700)</f>
        <v>339700</v>
      </c>
      <c r="N333" s="93">
        <f ca="1">IFERROR(__xludf.DUMMYFUNCTION("IMPORTRANGE(""https://docs.google.com/spreadsheets/d/1MeEWN-I1oV_STSDYn1IFDPWt_1FKiwhDph83XaGc0o0/edit?usp=sharing"",""งบพรบ!ET61"")"),239166.69)</f>
        <v>239166.69</v>
      </c>
      <c r="O333" s="93">
        <f t="shared" ca="1" si="150"/>
        <v>70.927250889679712</v>
      </c>
      <c r="P333" s="93">
        <f t="shared" ca="1" si="151"/>
        <v>70.4052664115396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IFERROR(__xludf.DUMMYFUNCTION("IMPORTRANGE(""https://docs.google.com/spreadsheets/d/1kVcqe37tkHyjCSG3S0O1AXqVkqjo8mSIZil3BcpIysc/edit?usp=sharing"",""ศูนย์!D61"")"),585)</f>
        <v>585</v>
      </c>
      <c r="K338" s="497">
        <f ca="1">IF(I338&gt;0,J338*100/I338,0)</f>
        <v>41.785714285714285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347700</v>
      </c>
      <c r="N345" s="155">
        <f t="shared" ca="1" si="155"/>
        <v>225070</v>
      </c>
      <c r="O345" s="155">
        <f t="shared" ref="O345:O353" ca="1" si="156">IF(L345&gt;0,N345*100/L345,0)</f>
        <v>73.317479966121567</v>
      </c>
      <c r="P345" s="155">
        <f t="shared" ref="P345:P353" ca="1" si="157">IF(M345&gt;0,N345*100/M345,0)</f>
        <v>64.731090020132299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347700</v>
      </c>
      <c r="N347" s="93">
        <f t="shared" ca="1" si="158"/>
        <v>225070</v>
      </c>
      <c r="O347" s="93">
        <f t="shared" ca="1" si="156"/>
        <v>73.317479966121567</v>
      </c>
      <c r="P347" s="93">
        <f t="shared" ca="1" si="157"/>
        <v>64.731090020132299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233900</v>
      </c>
      <c r="N348" s="497">
        <f t="shared" ca="1" si="159"/>
        <v>111270</v>
      </c>
      <c r="O348" s="497">
        <f t="shared" ca="1" si="156"/>
        <v>57.599130344756183</v>
      </c>
      <c r="P348" s="497">
        <f t="shared" ca="1" si="157"/>
        <v>47.571611799914493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IFERROR(__xludf.DUMMYFUNCTION("IMPORTRANGE(""https://docs.google.com/spreadsheets/d/1MeEWN-I1oV_STSDYn1IFDPWt_1FKiwhDph83XaGc0o0/edit?usp=sharing"",""งบพรบ!FB61"")"),233900)</f>
        <v>233900</v>
      </c>
      <c r="N350" s="93">
        <f ca="1">IFERROR(__xludf.DUMMYFUNCTION("IMPORTRANGE(""https://docs.google.com/spreadsheets/d/1MeEWN-I1oV_STSDYn1IFDPWt_1FKiwhDph83XaGc0o0/edit?usp=sharing"",""งบพรบ!FD61"")"),111270)</f>
        <v>111270</v>
      </c>
      <c r="O350" s="93">
        <f t="shared" ca="1" si="156"/>
        <v>57.599130344756183</v>
      </c>
      <c r="P350" s="93">
        <f t="shared" ca="1" si="157"/>
        <v>47.571611799914493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289870</v>
      </c>
      <c r="N414" s="549">
        <f t="shared" si="181"/>
        <v>158365</v>
      </c>
      <c r="O414" s="549">
        <f ca="1">IF(L414&gt;0,N414*100/L414,0)</f>
        <v>54.633111394763169</v>
      </c>
      <c r="P414" s="549">
        <f ca="1">IF(M414&gt;0,N414*100/M414,0)</f>
        <v>54.633111394763169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49195</v>
      </c>
      <c r="O419" s="155">
        <f t="shared" ref="O419:O424" ca="1" si="185">IF(L419&gt;0,N419*100/L419,0)</f>
        <v>73.910757211538467</v>
      </c>
      <c r="P419" s="155">
        <f t="shared" ref="P419:P424" ca="1" si="186">IF(M419&gt;0,N419*100/M419,0)</f>
        <v>73.910757211538467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49195</v>
      </c>
      <c r="O421" s="93">
        <f t="shared" ca="1" si="185"/>
        <v>73.910757211538467</v>
      </c>
      <c r="P421" s="93">
        <f t="shared" ca="1" si="186"/>
        <v>73.910757211538467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49195</v>
      </c>
      <c r="O422" s="497">
        <f t="shared" ca="1" si="185"/>
        <v>73.910757211538467</v>
      </c>
      <c r="P422" s="497">
        <f t="shared" ca="1" si="186"/>
        <v>73.910757211538467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49195</v>
      </c>
      <c r="O424" s="93">
        <f t="shared" ca="1" si="185"/>
        <v>73.910757211538467</v>
      </c>
      <c r="P424" s="93">
        <f t="shared" ca="1" si="186"/>
        <v>73.910757211538467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12895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55280</v>
      </c>
      <c r="O444" s="195">
        <f t="shared" ref="O444:O449" ca="1" si="198">IF(L444&gt;0,N444*100/L444,0)</f>
        <v>78.233795641098212</v>
      </c>
      <c r="P444" s="195">
        <f t="shared" ref="P444:P449" ca="1" si="199">IF(M444&gt;0,N444*100/M444,0)</f>
        <v>78.233795641098212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55280</v>
      </c>
      <c r="O446" s="93">
        <f t="shared" ca="1" si="198"/>
        <v>78.233795641098212</v>
      </c>
      <c r="P446" s="93">
        <f t="shared" ca="1" si="199"/>
        <v>78.233795641098212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55280</v>
      </c>
      <c r="O447" s="497">
        <f t="shared" ca="1" si="198"/>
        <v>78.233795641098212</v>
      </c>
      <c r="P447" s="497">
        <f t="shared" ca="1" si="199"/>
        <v>78.233795641098212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55280</v>
      </c>
      <c r="O449" s="93">
        <f t="shared" ca="1" si="198"/>
        <v>78.233795641098212</v>
      </c>
      <c r="P449" s="93">
        <f t="shared" ca="1" si="199"/>
        <v>78.233795641098212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5340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73200</v>
      </c>
      <c r="N544" s="155">
        <f t="shared" si="236"/>
        <v>25680</v>
      </c>
      <c r="O544" s="155">
        <f t="shared" ref="O544:O549" ca="1" si="237">IF(L544&gt;0,N544*100/L544,0)</f>
        <v>35.081967213114751</v>
      </c>
      <c r="P544" s="155">
        <f t="shared" ref="P544:P549" ca="1" si="238">IF(M544&gt;0,N544*100/M544,0)</f>
        <v>35.081967213114751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73200</v>
      </c>
      <c r="N546" s="93">
        <f t="shared" si="240"/>
        <v>25680</v>
      </c>
      <c r="O546" s="93">
        <f t="shared" ca="1" si="237"/>
        <v>35.081967213114751</v>
      </c>
      <c r="P546" s="93">
        <f t="shared" ca="1" si="238"/>
        <v>35.081967213114751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73200</v>
      </c>
      <c r="N547" s="497">
        <f t="shared" si="241"/>
        <v>25680</v>
      </c>
      <c r="O547" s="497">
        <f t="shared" ca="1" si="237"/>
        <v>35.081967213114751</v>
      </c>
      <c r="P547" s="497">
        <f t="shared" ca="1" si="238"/>
        <v>35.081967213114751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</f>
        <v>73200</v>
      </c>
      <c r="N549" s="93">
        <f>N550+N551+N552+N553+N554</f>
        <v>25680</v>
      </c>
      <c r="O549" s="93">
        <f t="shared" ca="1" si="237"/>
        <v>35.081967213114751</v>
      </c>
      <c r="P549" s="93">
        <f t="shared" ca="1" si="238"/>
        <v>35.081967213114751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25680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900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79450</v>
      </c>
      <c r="N685" s="195">
        <f t="shared" si="282"/>
        <v>28210</v>
      </c>
      <c r="O685" s="195">
        <f t="shared" ref="O685:O688" ca="1" si="283">IF(L685&gt;0,N685*100/L685,0)</f>
        <v>35.506607929515418</v>
      </c>
      <c r="P685" s="195">
        <f t="shared" ref="P685:P688" ca="1" si="284">IF(M685&gt;0,N685*100/M685,0)</f>
        <v>35.506607929515418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79450</v>
      </c>
      <c r="N687" s="93">
        <f t="shared" si="285"/>
        <v>28210</v>
      </c>
      <c r="O687" s="93">
        <f t="shared" ca="1" si="283"/>
        <v>35.506607929515418</v>
      </c>
      <c r="P687" s="93">
        <f t="shared" ca="1" si="284"/>
        <v>35.506607929515418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79450</v>
      </c>
      <c r="N688" s="497">
        <f t="shared" si="286"/>
        <v>28210</v>
      </c>
      <c r="O688" s="497">
        <f t="shared" ca="1" si="283"/>
        <v>35.506607929515418</v>
      </c>
      <c r="P688" s="497">
        <f t="shared" ca="1" si="284"/>
        <v>35.506607929515418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</f>
        <v>79450</v>
      </c>
      <c r="N690" s="93">
        <f>N691+N692+N693+N694</f>
        <v>28210</v>
      </c>
      <c r="O690" s="93">
        <f ca="1">IF(L690&gt;0,N690*100/L690,0)</f>
        <v>35.506607929515418</v>
      </c>
      <c r="P690" s="93">
        <f ca="1">IF(M690&gt;0,N690*100/M690,0)</f>
        <v>35.506607929515418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28210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IFERROR(__xludf.DUMMYFUNCTION("IMPORTRANGE(""https://docs.google.com/spreadsheets/d/1XWAQStnk-4SwqDmLtmXYiTMKHgktTP8We1SCoS47DrQ/edit?usp=sharing"",""จัดที่ดิน!BD61"")"),39)</f>
        <v>39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304.62</v>
      </c>
      <c r="K701" s="195">
        <f t="shared" ca="1" si="290"/>
        <v>101.54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43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900">
        <v>304.62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350</v>
      </c>
      <c r="K708" s="195">
        <f ca="1">IF(I708&gt;0,J708*100/I708,0)</f>
        <v>100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25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350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23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15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169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10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181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IFERROR(__xludf.DUMMYFUNCTION("IMPORTRANGE(""https://docs.google.com/spreadsheets/d/1XWAQStnk-4SwqDmLtmXYiTMKHgktTP8We1SCoS47DrQ/edit?usp=sharing"",""จัดที่ดิน!BF61"")"),18)</f>
        <v>18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IFERROR(__xludf.DUMMYFUNCTION("IMPORTRANGE(""https://docs.google.com/spreadsheets/d/1XWAQStnk-4SwqDmLtmXYiTMKHgktTP8We1SCoS47DrQ/edit?usp=sharing"",""จัดที่ดิน!BG61"")"),20)</f>
        <v>20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IFERROR(__xludf.DUMMYFUNCTION("IMPORTRANGE(""https://docs.google.com/spreadsheets/d/1XWAQStnk-4SwqDmLtmXYiTMKHgktTP8We1SCoS47DrQ/edit?usp=sharing"",""จัดที่ดิน!BH61"")"),187.12)</f>
        <v>187.12</v>
      </c>
      <c r="K720" s="497">
        <f t="shared" ref="K720:K723" ca="1" si="291">IF(I720&gt;0,J720*100/I720,0)</f>
        <v>31.986324786324786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2</v>
      </c>
      <c r="K721" s="195">
        <f t="shared" ca="1" si="291"/>
        <v>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53.69</v>
      </c>
      <c r="K722" s="195">
        <f t="shared" ca="1" si="291"/>
        <v>13.422499999999999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IFERROR(__xludf.DUMMYFUNCTION("IMPORTRANGE(""https://docs.google.com/spreadsheets/d/1XWAQStnk-4SwqDmLtmXYiTMKHgktTP8We1SCoS47DrQ/edit?usp=sharing"",""จัดที่ดิน!BM61"")"),2)</f>
        <v>2</v>
      </c>
      <c r="K723" s="497">
        <f t="shared" ca="1" si="291"/>
        <v>10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IFERROR(__xludf.DUMMYFUNCTION("IMPORTRANGE(""https://docs.google.com/spreadsheets/d/1XWAQStnk-4SwqDmLtmXYiTMKHgktTP8We1SCoS47DrQ/edit?usp=sharing"",""จัดที่ดิน!BN61"")"),2)</f>
        <v>2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IFERROR(__xludf.DUMMYFUNCTION("IMPORTRANGE(""https://docs.google.com/spreadsheets/d/1XWAQStnk-4SwqDmLtmXYiTMKHgktTP8We1SCoS47DrQ/edit?usp=sharing"",""จัดที่ดิน!BO61"")"),53.69)</f>
        <v>53.69</v>
      </c>
      <c r="K725" s="497">
        <f t="shared" ref="K725:K726" ca="1" si="292">IF(I725&gt;0,J725*100/I725,0)</f>
        <v>26.844999999999999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76.137500000000003</v>
      </c>
      <c r="K729" s="195">
        <f t="shared" ca="1" si="293"/>
        <v>152.27500000000001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900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4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901">
        <v>76.137500000000003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IFERROR(__xludf.DUMMYFUNCTION("IMPORTRANGE(""https://docs.google.com/spreadsheets/d/19vJNZY_5yjcGF2XGBMNZRCAIB0Kwfpjp8YEOfu-bneM/edit?usp=sharing"",""งานกองทุน!F61"")"),1011999.99)</f>
        <v>1011999.99</v>
      </c>
      <c r="K821" s="497">
        <f t="shared" ref="K821:K828" ca="1" si="335">IF(I821&gt;0,J821*100/I821,0)</f>
        <v>103.26530615576843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IFERROR(__xludf.DUMMYFUNCTION("IMPORTRANGE(""https://docs.google.com/spreadsheets/d/19vJNZY_5yjcGF2XGBMNZRCAIB0Kwfpjp8YEOfu-bneM/edit?usp=sharing"",""งานกองทุน!E61"")"),34)</f>
        <v>34</v>
      </c>
      <c r="K822" s="497">
        <f t="shared" ca="1" si="335"/>
        <v>106.25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IFERROR(__xludf.DUMMYFUNCTION("IMPORTRANGE(""https://docs.google.com/spreadsheets/d/19vJNZY_5yjcGF2XGBMNZRCAIB0Kwfpjp8YEOfu-bneM/edit?usp=sharing"",""งานกองทุน!K61"")"),444400.26)</f>
        <v>444400.26</v>
      </c>
      <c r="K823" s="497">
        <f t="shared" ca="1" si="335"/>
        <v>209.0499574068017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IFERROR(__xludf.DUMMYFUNCTION("IMPORTRANGE(""https://docs.google.com/spreadsheets/d/19vJNZY_5yjcGF2XGBMNZRCAIB0Kwfpjp8YEOfu-bneM/edit?usp=sharing"",""งานกองทุน!J61"")"),11)</f>
        <v>11</v>
      </c>
      <c r="K824" s="497">
        <f t="shared" ca="1" si="335"/>
        <v>137.5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IFERROR(__xludf.DUMMYFUNCTION("IMPORTRANGE(""https://docs.google.com/spreadsheets/d/19vJNZY_5yjcGF2XGBMNZRCAIB0Kwfpjp8YEOfu-bneM/edit?usp=sharing"",""งานกองทุน!P61"")"),1436205.69)</f>
        <v>1436205.69</v>
      </c>
      <c r="K825" s="497">
        <f t="shared" ca="1" si="335"/>
        <v>49.074376426359365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IFERROR(__xludf.DUMMYFUNCTION("IMPORTRANGE(""https://docs.google.com/spreadsheets/d/19vJNZY_5yjcGF2XGBMNZRCAIB0Kwfpjp8YEOfu-bneM/edit?usp=sharing"",""งานกองทุน!O61"")"),1556)</f>
        <v>1556</v>
      </c>
      <c r="K826" s="497">
        <f t="shared" ca="1" si="335"/>
        <v>81.210855949895617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IFERROR(__xludf.DUMMYFUNCTION("IMPORTRANGE(""https://docs.google.com/spreadsheets/d/19vJNZY_5yjcGF2XGBMNZRCAIB0Kwfpjp8YEOfu-bneM/edit?usp=sharing"",""งานกองทุน!U61"")"),940000)</f>
        <v>940000</v>
      </c>
      <c r="K827" s="497">
        <f t="shared" ca="1" si="335"/>
        <v>87.037037037037038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IFERROR(__xludf.DUMMYFUNCTION("IMPORTRANGE(""https://docs.google.com/spreadsheets/d/19vJNZY_5yjcGF2XGBMNZRCAIB0Kwfpjp8YEOfu-bneM/edit?usp=sharing"",""งานกองทุน!T61"")"),33)</f>
        <v>33</v>
      </c>
      <c r="K828" s="502">
        <f t="shared" ca="1" si="335"/>
        <v>78.571428571428569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D1944-C68E-414D-944C-69597484FF4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3354377</v>
      </c>
      <c r="N8" s="22">
        <f t="shared" ca="1" si="0"/>
        <v>2490513.14</v>
      </c>
      <c r="O8" s="22">
        <f t="shared" ref="O8:O16" ca="1" si="1">IF(L8&gt;0,N8*100/L8,0)</f>
        <v>77.676217417408054</v>
      </c>
      <c r="P8" s="22">
        <f t="shared" ref="P8:P16" ca="1" si="2">IF(M8&gt;0,N8*100/M8,0)</f>
        <v>74.246667563007975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3354377</v>
      </c>
      <c r="N10" s="30">
        <f t="shared" ca="1" si="3"/>
        <v>2490513.14</v>
      </c>
      <c r="O10" s="30">
        <f t="shared" ca="1" si="1"/>
        <v>77.676217417408054</v>
      </c>
      <c r="P10" s="30">
        <f t="shared" ca="1" si="2"/>
        <v>74.246667563007975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3202777</v>
      </c>
      <c r="N11" s="497">
        <f t="shared" ca="1" si="4"/>
        <v>2338913.14</v>
      </c>
      <c r="O11" s="497">
        <f t="shared" ca="1" si="1"/>
        <v>76.568313814071871</v>
      </c>
      <c r="P11" s="497">
        <f t="shared" ca="1" si="2"/>
        <v>73.027661307671437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3054675</v>
      </c>
      <c r="M13" s="93">
        <f t="shared" ca="1" si="5"/>
        <v>3202777</v>
      </c>
      <c r="N13" s="93">
        <f t="shared" ca="1" si="5"/>
        <v>2338913.14</v>
      </c>
      <c r="O13" s="93">
        <f t="shared" ca="1" si="1"/>
        <v>76.568313814071871</v>
      </c>
      <c r="P13" s="93">
        <f t="shared" ca="1" si="2"/>
        <v>73.027661307671437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2231912</v>
      </c>
      <c r="N18" s="22">
        <f t="shared" ca="1" si="8"/>
        <v>1731512.53</v>
      </c>
      <c r="O18" s="22">
        <f t="shared" ref="O18:O26" ca="1" si="9">IF(L18&gt;0,N18*100/L18,0)</f>
        <v>83.093589626693415</v>
      </c>
      <c r="P18" s="22">
        <f t="shared" ref="P18:P26" ca="1" si="10">IF(M18&gt;0,N18*100/M18,0)</f>
        <v>77.579784955679258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2231912</v>
      </c>
      <c r="N20" s="30">
        <f t="shared" ca="1" si="11"/>
        <v>1731512.53</v>
      </c>
      <c r="O20" s="30">
        <f t="shared" ca="1" si="9"/>
        <v>83.093589626693415</v>
      </c>
      <c r="P20" s="30">
        <f t="shared" ca="1" si="10"/>
        <v>77.579784955679258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2080312</v>
      </c>
      <c r="N21" s="497">
        <f t="shared" ca="1" si="12"/>
        <v>1579912.53</v>
      </c>
      <c r="O21" s="497">
        <f t="shared" ca="1" si="9"/>
        <v>81.767123138789259</v>
      </c>
      <c r="P21" s="497">
        <f t="shared" ca="1" si="10"/>
        <v>75.945941281884643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1932210</v>
      </c>
      <c r="M23" s="93">
        <f t="shared" ca="1" si="13"/>
        <v>2080312</v>
      </c>
      <c r="N23" s="93">
        <f t="shared" ca="1" si="13"/>
        <v>1579912.53</v>
      </c>
      <c r="O23" s="93">
        <f t="shared" ca="1" si="9"/>
        <v>81.767123138789259</v>
      </c>
      <c r="P23" s="93">
        <f t="shared" ca="1" si="10"/>
        <v>75.945941281884643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1122465</v>
      </c>
      <c r="N28" s="22">
        <f t="shared" si="16"/>
        <v>759000.61</v>
      </c>
      <c r="O28" s="22">
        <f t="shared" ref="O28:O37" ca="1" si="17">IF(L28&gt;0,N28*100/L28,0)</f>
        <v>67.619089236635446</v>
      </c>
      <c r="P28" s="22">
        <f t="shared" ref="P28:P37" ca="1" si="18">IF(M28&gt;0,N28*100/M28,0)</f>
        <v>67.619089236635446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1122465</v>
      </c>
      <c r="N30" s="30">
        <f t="shared" si="19"/>
        <v>759000.61</v>
      </c>
      <c r="O30" s="30">
        <f t="shared" ca="1" si="17"/>
        <v>67.619089236635446</v>
      </c>
      <c r="P30" s="30">
        <f t="shared" ca="1" si="18"/>
        <v>67.619089236635446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ca="1" si="20"/>
        <v>1122465</v>
      </c>
      <c r="N31" s="497">
        <f t="shared" si="20"/>
        <v>759000.61</v>
      </c>
      <c r="O31" s="497">
        <f t="shared" ca="1" si="17"/>
        <v>67.619089236635446</v>
      </c>
      <c r="P31" s="497">
        <f t="shared" ca="1" si="18"/>
        <v>67.619089236635446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1122465</v>
      </c>
      <c r="M33" s="93">
        <f t="shared" ca="1" si="21"/>
        <v>1122465</v>
      </c>
      <c r="N33" s="93">
        <f t="shared" si="21"/>
        <v>759000.61</v>
      </c>
      <c r="O33" s="93">
        <f t="shared" ca="1" si="17"/>
        <v>67.619089236635446</v>
      </c>
      <c r="P33" s="93">
        <f t="shared" ca="1" si="18"/>
        <v>67.619089236635446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2231912</v>
      </c>
      <c r="N37" s="59">
        <f t="shared" ca="1" si="24"/>
        <v>1731512.53</v>
      </c>
      <c r="O37" s="59">
        <f t="shared" ca="1" si="17"/>
        <v>83.093589626693415</v>
      </c>
      <c r="P37" s="59">
        <f t="shared" ca="1" si="18"/>
        <v>77.579784955679258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371832</v>
      </c>
      <c r="N41" s="85">
        <f t="shared" ca="1" si="25"/>
        <v>280832</v>
      </c>
      <c r="O41" s="85">
        <f t="shared" ref="O41:O49" ca="1" si="26">IF(L41&gt;0,N41*100/L41,0)</f>
        <v>98.572130572130575</v>
      </c>
      <c r="P41" s="85">
        <f t="shared" ref="P41:P49" ca="1" si="27">IF(M41&gt;0,N41*100/M41,0)</f>
        <v>75.526581897200884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371832</v>
      </c>
      <c r="N43" s="92">
        <f t="shared" ca="1" si="28"/>
        <v>280832</v>
      </c>
      <c r="O43" s="92">
        <f t="shared" ca="1" si="26"/>
        <v>98.572130572130575</v>
      </c>
      <c r="P43" s="92">
        <f t="shared" ca="1" si="27"/>
        <v>75.526581897200884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371832</v>
      </c>
      <c r="N44" s="497">
        <f t="shared" ca="1" si="29"/>
        <v>280832</v>
      </c>
      <c r="O44" s="497">
        <f t="shared" ca="1" si="26"/>
        <v>98.572130572130575</v>
      </c>
      <c r="P44" s="497">
        <f t="shared" ca="1" si="27"/>
        <v>75.526581897200884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IFERROR(__xludf.DUMMYFUNCTION("IMPORTRANGE(""https://docs.google.com/spreadsheets/d/1MeEWN-I1oV_STSDYn1IFDPWt_1FKiwhDph83XaGc0o0/edit?usp=sharing"",""งบพรบ!R62"")"),371832)</f>
        <v>371832</v>
      </c>
      <c r="N46" s="93">
        <f ca="1">IFERROR(__xludf.DUMMYFUNCTION("IMPORTRANGE(""https://docs.google.com/spreadsheets/d/1MeEWN-I1oV_STSDYn1IFDPWt_1FKiwhDph83XaGc0o0/edit?usp=sharing"",""งบพรบ!T62"")"),280832)</f>
        <v>280832</v>
      </c>
      <c r="O46" s="93">
        <f t="shared" ca="1" si="26"/>
        <v>98.572130572130575</v>
      </c>
      <c r="P46" s="93">
        <f t="shared" ca="1" si="27"/>
        <v>75.526581897200884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577900</v>
      </c>
      <c r="N53" s="116">
        <f t="shared" ca="1" si="31"/>
        <v>549717.16</v>
      </c>
      <c r="O53" s="116">
        <f t="shared" ref="O53:O61" ca="1" si="32">IF(L53&gt;0,N53*100/L53,0)</f>
        <v>95.123232393147603</v>
      </c>
      <c r="P53" s="116">
        <f t="shared" ref="P53:P61" ca="1" si="33">IF(M53&gt;0,N53*100/M53,0)</f>
        <v>95.123232393147603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577900</v>
      </c>
      <c r="N55" s="123">
        <f t="shared" ca="1" si="34"/>
        <v>549717.16</v>
      </c>
      <c r="O55" s="123">
        <f t="shared" ca="1" si="32"/>
        <v>95.123232393147603</v>
      </c>
      <c r="P55" s="123">
        <f t="shared" ca="1" si="33"/>
        <v>95.123232393147603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577900</v>
      </c>
      <c r="N56" s="497">
        <f t="shared" ca="1" si="35"/>
        <v>549717.16</v>
      </c>
      <c r="O56" s="497">
        <f t="shared" ca="1" si="32"/>
        <v>95.123232393147603</v>
      </c>
      <c r="P56" s="497">
        <f t="shared" ca="1" si="33"/>
        <v>95.123232393147603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IFERROR(__xludf.DUMMYFUNCTION("IMPORTRANGE(""https://docs.google.com/spreadsheets/d/1MeEWN-I1oV_STSDYn1IFDPWt_1FKiwhDph83XaGc0o0/edit?usp=sharing"",""งบพรบ!AB62"")"),577900)</f>
        <v>577900</v>
      </c>
      <c r="N58" s="93">
        <f ca="1">IFERROR(__xludf.DUMMYFUNCTION("IMPORTRANGE(""https://docs.google.com/spreadsheets/d/1MeEWN-I1oV_STSDYn1IFDPWt_1FKiwhDph83XaGc0o0/edit?usp=sharing"",""งบพรบ!AD62"")"),549717.16)</f>
        <v>549717.16</v>
      </c>
      <c r="O58" s="93">
        <f t="shared" ca="1" si="32"/>
        <v>95.123232393147603</v>
      </c>
      <c r="P58" s="93">
        <f t="shared" ca="1" si="33"/>
        <v>95.123232393147603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174200</v>
      </c>
      <c r="N88" s="155">
        <f t="shared" ca="1" si="49"/>
        <v>133051.13</v>
      </c>
      <c r="O88" s="155">
        <f t="shared" ref="O88:O96" ca="1" si="50">IF(L88&gt;0,N88*100/L88,0)</f>
        <v>76.378375430539606</v>
      </c>
      <c r="P88" s="155">
        <f t="shared" ref="P88:P96" ca="1" si="51">IF(M88&gt;0,N88*100/M88,0)</f>
        <v>76.378375430539606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174200</v>
      </c>
      <c r="M90" s="93">
        <f t="shared" ca="1" si="52"/>
        <v>174200</v>
      </c>
      <c r="N90" s="93">
        <f t="shared" ca="1" si="52"/>
        <v>133051.13</v>
      </c>
      <c r="O90" s="93">
        <f t="shared" ca="1" si="50"/>
        <v>76.378375430539606</v>
      </c>
      <c r="P90" s="93">
        <f t="shared" ca="1" si="51"/>
        <v>76.378375430539606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174200</v>
      </c>
      <c r="N91" s="497">
        <f t="shared" ca="1" si="53"/>
        <v>133051.13</v>
      </c>
      <c r="O91" s="497">
        <f t="shared" ca="1" si="50"/>
        <v>76.378375430539606</v>
      </c>
      <c r="P91" s="497">
        <f t="shared" ca="1" si="51"/>
        <v>76.378375430539606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IFERROR(__xludf.DUMMYFUNCTION("IMPORTRANGE(""https://docs.google.com/spreadsheets/d/1MeEWN-I1oV_STSDYn1IFDPWt_1FKiwhDph83XaGc0o0/edit?usp=sharing"",""งบพรบ!AV62"")"),174200)</f>
        <v>174200</v>
      </c>
      <c r="N93" s="93">
        <f ca="1">IFERROR(__xludf.DUMMYFUNCTION("IMPORTRANGE(""https://docs.google.com/spreadsheets/d/1MeEWN-I1oV_STSDYn1IFDPWt_1FKiwhDph83XaGc0o0/edit?usp=sharing"",""งบพรบ!AX62"")"),133051.13)</f>
        <v>133051.13</v>
      </c>
      <c r="O93" s="93">
        <f t="shared" ca="1" si="50"/>
        <v>76.378375430539606</v>
      </c>
      <c r="P93" s="93">
        <f t="shared" ca="1" si="51"/>
        <v>76.378375430539606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21</v>
      </c>
      <c r="K148" s="145">
        <f ca="1">IF(I148&gt;0,J148*100/I148,0)</f>
        <v>105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10000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21</v>
      </c>
      <c r="K159" s="497">
        <f ca="1">IF(I159&gt;0,J159*100/I159,0)</f>
        <v>105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32220</v>
      </c>
      <c r="N165" s="155">
        <f t="shared" ca="1" si="84"/>
        <v>32220</v>
      </c>
      <c r="O165" s="155">
        <f t="shared" ref="O165:O173" ca="1" si="85">IF(L165&gt;0,N165*100/L165,0)</f>
        <v>153.06413301662707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32220</v>
      </c>
      <c r="N167" s="93">
        <f t="shared" ca="1" si="87"/>
        <v>32220</v>
      </c>
      <c r="O167" s="93">
        <f t="shared" ca="1" si="85"/>
        <v>153.06413301662707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32220</v>
      </c>
      <c r="N168" s="497">
        <f t="shared" ca="1" si="88"/>
        <v>32220</v>
      </c>
      <c r="O168" s="497">
        <f t="shared" ca="1" si="85"/>
        <v>153.06413301662707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IFERROR(__xludf.DUMMYFUNCTION("IMPORTRANGE(""https://docs.google.com/spreadsheets/d/1MeEWN-I1oV_STSDYn1IFDPWt_1FKiwhDph83XaGc0o0/edit?usp=sharing"",""งบพรบ!CJ62"")"),32220)</f>
        <v>32220</v>
      </c>
      <c r="N170" s="93">
        <f ca="1">IFERROR(__xludf.DUMMYFUNCTION("IMPORTRANGE(""https://docs.google.com/spreadsheets/d/1MeEWN-I1oV_STSDYn1IFDPWt_1FKiwhDph83XaGc0o0/edit?usp=sharing"",""งบพรบ!CL62"")"),32220)</f>
        <v>32220</v>
      </c>
      <c r="O170" s="93">
        <f t="shared" ca="1" si="85"/>
        <v>153.06413301662707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193000</v>
      </c>
      <c r="N181" s="155">
        <f t="shared" ca="1" si="92"/>
        <v>160510.34</v>
      </c>
      <c r="O181" s="155">
        <f t="shared" ref="O181:O189" ca="1" si="93">IF(L181&gt;0,N181*100/L181,0)</f>
        <v>83.165979274611402</v>
      </c>
      <c r="P181" s="155">
        <f t="shared" ref="P181:P189" ca="1" si="94">IF(M181&gt;0,N181*100/M181,0)</f>
        <v>83.165979274611402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193000</v>
      </c>
      <c r="M183" s="93">
        <f t="shared" ca="1" si="95"/>
        <v>193000</v>
      </c>
      <c r="N183" s="93">
        <f t="shared" ca="1" si="95"/>
        <v>160510.34</v>
      </c>
      <c r="O183" s="93">
        <f t="shared" ca="1" si="93"/>
        <v>83.165979274611402</v>
      </c>
      <c r="P183" s="93">
        <f t="shared" ca="1" si="94"/>
        <v>83.165979274611402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193000</v>
      </c>
      <c r="N184" s="497">
        <f t="shared" ca="1" si="96"/>
        <v>160510.34</v>
      </c>
      <c r="O184" s="497">
        <f t="shared" ca="1" si="93"/>
        <v>83.165979274611402</v>
      </c>
      <c r="P184" s="497">
        <f t="shared" ca="1" si="94"/>
        <v>83.165979274611402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IFERROR(__xludf.DUMMYFUNCTION("IMPORTRANGE(""https://docs.google.com/spreadsheets/d/1MeEWN-I1oV_STSDYn1IFDPWt_1FKiwhDph83XaGc0o0/edit?usp=sharing"",""งบพรบ!CT62"")"),193000)</f>
        <v>193000</v>
      </c>
      <c r="N186" s="93">
        <f ca="1">IFERROR(__xludf.DUMMYFUNCTION("IMPORTRANGE(""https://docs.google.com/spreadsheets/d/1MeEWN-I1oV_STSDYn1IFDPWt_1FKiwhDph83XaGc0o0/edit?usp=sharing"",""งบพรบ!CV62"")"),160510.34)</f>
        <v>160510.34</v>
      </c>
      <c r="O186" s="93">
        <f t="shared" ca="1" si="93"/>
        <v>83.165979274611402</v>
      </c>
      <c r="P186" s="93">
        <f t="shared" ca="1" si="94"/>
        <v>83.165979274611402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2190</v>
      </c>
      <c r="O191" s="155">
        <f ca="1">IF(L191&gt;0,N191*100/L191,0)</f>
        <v>36.5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1135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10560</v>
      </c>
      <c r="O261" s="155">
        <f t="shared" ref="O261:O269" ca="1" si="117">IF(L261&gt;0,N261*100/L261,0)</f>
        <v>39.256505576208177</v>
      </c>
      <c r="P261" s="155">
        <f t="shared" ref="P261:P269" ca="1" si="118">IF(M261&gt;0,N261*100/M261,0)</f>
        <v>39.256505576208177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10560</v>
      </c>
      <c r="O263" s="93">
        <f t="shared" ca="1" si="117"/>
        <v>39.256505576208177</v>
      </c>
      <c r="P263" s="93">
        <f t="shared" ca="1" si="118"/>
        <v>39.256505576208177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10560</v>
      </c>
      <c r="O264" s="497">
        <f t="shared" ca="1" si="117"/>
        <v>39.256505576208177</v>
      </c>
      <c r="P264" s="497">
        <f t="shared" ca="1" si="118"/>
        <v>39.256505576208177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IFERROR(__xludf.DUMMYFUNCTION("IMPORTRANGE(""https://docs.google.com/spreadsheets/d/1MeEWN-I1oV_STSDYn1IFDPWt_1FKiwhDph83XaGc0o0/edit?usp=sharing"",""งบพรบ!DD62"")"),26900)</f>
        <v>26900</v>
      </c>
      <c r="N266" s="93">
        <f ca="1">IFERROR(__xludf.DUMMYFUNCTION("IMPORTRANGE(""https://docs.google.com/spreadsheets/d/1MeEWN-I1oV_STSDYn1IFDPWt_1FKiwhDph83XaGc0o0/edit?usp=sharing"",""งบพรบ!DF62"")"),10560)</f>
        <v>10560</v>
      </c>
      <c r="O266" s="93">
        <f t="shared" ca="1" si="117"/>
        <v>39.256505576208177</v>
      </c>
      <c r="P266" s="93">
        <f t="shared" ca="1" si="118"/>
        <v>39.256505576208177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1281</v>
      </c>
      <c r="K327" s="445">
        <f ca="1">IF(I327&gt;0,J327*100/I327,0)</f>
        <v>160.125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107176.67</v>
      </c>
      <c r="O328" s="155">
        <f t="shared" ref="O328:O336" ca="1" si="150">IF(L328&gt;0,N328*100/L328,0)</f>
        <v>67.406710691823903</v>
      </c>
      <c r="P328" s="155">
        <f t="shared" ref="P328:P336" ca="1" si="151">IF(M328&gt;0,N328*100/M328,0)</f>
        <v>66.363263157894735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107176.67</v>
      </c>
      <c r="O330" s="93">
        <f t="shared" ca="1" si="150"/>
        <v>67.406710691823903</v>
      </c>
      <c r="P330" s="93">
        <f t="shared" ca="1" si="151"/>
        <v>66.363263157894735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107176.67</v>
      </c>
      <c r="O331" s="497">
        <f t="shared" ca="1" si="150"/>
        <v>67.406710691823903</v>
      </c>
      <c r="P331" s="497">
        <f t="shared" ca="1" si="151"/>
        <v>66.363263157894735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IFERROR(__xludf.DUMMYFUNCTION("IMPORTRANGE(""https://docs.google.com/spreadsheets/d/1MeEWN-I1oV_STSDYn1IFDPWt_1FKiwhDph83XaGc0o0/edit?usp=sharing"",""งบพรบ!ER62"")"),161500)</f>
        <v>161500</v>
      </c>
      <c r="N333" s="93">
        <f ca="1">IFERROR(__xludf.DUMMYFUNCTION("IMPORTRANGE(""https://docs.google.com/spreadsheets/d/1MeEWN-I1oV_STSDYn1IFDPWt_1FKiwhDph83XaGc0o0/edit?usp=sharing"",""งบพรบ!ET62"")"),107176.67)</f>
        <v>107176.67</v>
      </c>
      <c r="O333" s="93">
        <f t="shared" ca="1" si="150"/>
        <v>67.406710691823903</v>
      </c>
      <c r="P333" s="93">
        <f t="shared" ca="1" si="151"/>
        <v>66.363263157894735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IFERROR(__xludf.DUMMYFUNCTION("IMPORTRANGE(""https://docs.google.com/spreadsheets/d/1kVcqe37tkHyjCSG3S0O1AXqVkqjo8mSIZil3BcpIysc/edit?usp=sharing"",""ศูนย์!D62"")"),1234)</f>
        <v>1234</v>
      </c>
      <c r="K338" s="497">
        <f ca="1">IF(I338&gt;0,J338*100/I338,0)</f>
        <v>154.25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684360</v>
      </c>
      <c r="N345" s="155">
        <f t="shared" ca="1" si="155"/>
        <v>447445.23</v>
      </c>
      <c r="O345" s="155">
        <f t="shared" ref="O345:O353" ca="1" si="156">IF(L345&gt;0,N345*100/L345,0)</f>
        <v>70.258020601074023</v>
      </c>
      <c r="P345" s="155">
        <f t="shared" ref="P345:P353" ca="1" si="157">IF(M345&gt;0,N345*100/M345,0)</f>
        <v>65.381557951955116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636860</v>
      </c>
      <c r="M347" s="93">
        <f t="shared" ca="1" si="158"/>
        <v>684360</v>
      </c>
      <c r="N347" s="93">
        <f t="shared" ca="1" si="158"/>
        <v>447445.23</v>
      </c>
      <c r="O347" s="93">
        <f t="shared" ca="1" si="156"/>
        <v>70.258020601074023</v>
      </c>
      <c r="P347" s="93">
        <f t="shared" ca="1" si="157"/>
        <v>65.381557951955116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532760</v>
      </c>
      <c r="N348" s="497">
        <f t="shared" ca="1" si="159"/>
        <v>295845.23</v>
      </c>
      <c r="O348" s="497">
        <f t="shared" ca="1" si="156"/>
        <v>60.966333511931751</v>
      </c>
      <c r="P348" s="497">
        <f t="shared" ca="1" si="157"/>
        <v>55.530676101809448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IFERROR(__xludf.DUMMYFUNCTION("IMPORTRANGE(""https://docs.google.com/spreadsheets/d/1MeEWN-I1oV_STSDYn1IFDPWt_1FKiwhDph83XaGc0o0/edit?usp=sharing"",""งบพรบ!FB62"")"),532760)</f>
        <v>532760</v>
      </c>
      <c r="N350" s="93">
        <f ca="1">IFERROR(__xludf.DUMMYFUNCTION("IMPORTRANGE(""https://docs.google.com/spreadsheets/d/1MeEWN-I1oV_STSDYn1IFDPWt_1FKiwhDph83XaGc0o0/edit?usp=sharing"",""งบพรบ!FD62"")"),295845.23)</f>
        <v>295845.23</v>
      </c>
      <c r="O350" s="93">
        <f t="shared" ca="1" si="156"/>
        <v>60.966333511931751</v>
      </c>
      <c r="P350" s="93">
        <f t="shared" ca="1" si="157"/>
        <v>55.530676101809448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43</v>
      </c>
      <c r="K355" s="465">
        <f ca="1">IF(I355&gt;0,J355*100/I355,0)</f>
        <v>47.777777777777779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IFERROR(__xludf.DUMMYFUNCTION("IMPORTRANGE(""https://docs.google.com/spreadsheets/d/1XWAQStnk-4SwqDmLtmXYiTMKHgktTP8We1SCoS47DrQ/edit?usp=sharing"",""จัดที่ดิน!W62"")"),85)</f>
        <v>85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IFERROR(__xludf.DUMMYFUNCTION("IMPORTRANGE(""https://docs.google.com/spreadsheets/d/1XWAQStnk-4SwqDmLtmXYiTMKHgktTP8We1SCoS47DrQ/edit?usp=sharing"",""จัดที่ดิน!X62"")"),705.18)</f>
        <v>705.18</v>
      </c>
      <c r="K359" s="497">
        <f t="shared" ca="1" si="161"/>
        <v>92.786842105263162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IFERROR(__xludf.DUMMYFUNCTION("IMPORTRANGE(""https://docs.google.com/spreadsheets/d/1XWAQStnk-4SwqDmLtmXYiTMKHgktTP8We1SCoS47DrQ/edit?usp=sharing"",""จัดที่ดิน!Y62"")"),43)</f>
        <v>43</v>
      </c>
      <c r="K360" s="497">
        <f t="shared" ca="1" si="161"/>
        <v>47.777777777777779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IFERROR(__xludf.DUMMYFUNCTION("IMPORTRANGE(""https://docs.google.com/spreadsheets/d/1XWAQStnk-4SwqDmLtmXYiTMKHgktTP8We1SCoS47DrQ/edit?usp=sharing"",""จัดที่ดิน!Z62"")"),254.61)</f>
        <v>254.61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IFERROR(__xludf.DUMMYFUNCTION("IMPORTRANGE(""https://docs.google.com/spreadsheets/d/1XWAQStnk-4SwqDmLtmXYiTMKHgktTP8We1SCoS47DrQ/edit?usp=sharing"",""จัดที่ดิน!AA62"")"),43)</f>
        <v>43</v>
      </c>
      <c r="K362" s="497">
        <f t="shared" ca="1" si="161"/>
        <v>47.777777777777779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IFERROR(__xludf.DUMMYFUNCTION("IMPORTRANGE(""https://docs.google.com/spreadsheets/d/1XWAQStnk-4SwqDmLtmXYiTMKHgktTP8We1SCoS47DrQ/edit?usp=sharing"",""จัดที่ดิน!AB62"")"),262.77)</f>
        <v>262.77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161</v>
      </c>
      <c r="K364" s="479">
        <f t="shared" ca="1" si="161"/>
        <v>115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25</v>
      </c>
      <c r="K365" s="491">
        <f t="shared" ca="1" si="161"/>
        <v>41.666666666666664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IFERROR(__xludf.DUMMYFUNCTION("IMPORTRANGE(""https://docs.google.com/spreadsheets/d/1XWAQStnk-4SwqDmLtmXYiTMKHgktTP8We1SCoS47DrQ/edit?usp=sharing"",""จัดที่ดิน!E62"")"),67)</f>
        <v>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IFERROR(__xludf.DUMMYFUNCTION("IMPORTRANGE(""https://docs.google.com/spreadsheets/d/1XWAQStnk-4SwqDmLtmXYiTMKHgktTP8We1SCoS47DrQ/edit?usp=sharing"",""จัดที่ดิน!F62"")"),565.63)</f>
        <v>565.63</v>
      </c>
      <c r="K369" s="497">
        <f t="shared" ca="1" si="163"/>
        <v>113.126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IFERROR(__xludf.DUMMYFUNCTION("IMPORTRANGE(""https://docs.google.com/spreadsheets/d/1XWAQStnk-4SwqDmLtmXYiTMKHgktTP8We1SCoS47DrQ/edit?usp=sharing"",""จัดที่ดิน!G62"")"),25)</f>
        <v>25</v>
      </c>
      <c r="K370" s="497">
        <f t="shared" ca="1" si="163"/>
        <v>41.666666666666664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IFERROR(__xludf.DUMMYFUNCTION("IMPORTRANGE(""https://docs.google.com/spreadsheets/d/1XWAQStnk-4SwqDmLtmXYiTMKHgktTP8We1SCoS47DrQ/edit?usp=sharing"",""จัดที่ดิน!H62"")"),115.06)</f>
        <v>115.06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IFERROR(__xludf.DUMMYFUNCTION("IMPORTRANGE(""https://docs.google.com/spreadsheets/d/1XWAQStnk-4SwqDmLtmXYiTMKHgktTP8We1SCoS47DrQ/edit?usp=sharing"",""จัดที่ดิน!I62"")"),25)</f>
        <v>25</v>
      </c>
      <c r="K372" s="497">
        <f t="shared" ca="1" si="163"/>
        <v>41.666666666666664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IFERROR(__xludf.DUMMYFUNCTION("IMPORTRANGE(""https://docs.google.com/spreadsheets/d/1XWAQStnk-4SwqDmLtmXYiTMKHgktTP8We1SCoS47DrQ/edit?usp=sharing"",""จัดที่ดิน!J62"")"),123.22)</f>
        <v>123.22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136</v>
      </c>
      <c r="K374" s="491">
        <f t="shared" ca="1" si="163"/>
        <v>170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IFERROR(__xludf.DUMMYFUNCTION("IMPORTRANGE(""https://docs.google.com/spreadsheets/d/1XWAQStnk-4SwqDmLtmXYiTMKHgktTP8We1SCoS47DrQ/edit?usp=sharing"",""จัดที่ดิน!AH62"")"),18)</f>
        <v>18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IFERROR(__xludf.DUMMYFUNCTION("IMPORTRANGE(""https://docs.google.com/spreadsheets/d/1XWAQStnk-4SwqDmLtmXYiTMKHgktTP8We1SCoS47DrQ/edit?usp=sharing"",""จัดที่ดิน!AI62"")"),139.55)</f>
        <v>139.55000000000001</v>
      </c>
      <c r="K378" s="497">
        <f t="shared" ca="1" si="164"/>
        <v>53.673076923076927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IFERROR(__xludf.DUMMYFUNCTION("IMPORTRANGE(""https://docs.google.com/spreadsheets/d/1XWAQStnk-4SwqDmLtmXYiTMKHgktTP8We1SCoS47DrQ/edit?usp=sharing"",""จัดที่ดิน!AJ62"")"),136)</f>
        <v>136</v>
      </c>
      <c r="K379" s="497">
        <f t="shared" ca="1" si="164"/>
        <v>170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IFERROR(__xludf.DUMMYFUNCTION("IMPORTRANGE(""https://docs.google.com/spreadsheets/d/1XWAQStnk-4SwqDmLtmXYiTMKHgktTP8We1SCoS47DrQ/edit?usp=sharing"",""จัดที่ดิน!AK62"")"),1702.93)</f>
        <v>1702.93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IFERROR(__xludf.DUMMYFUNCTION("IMPORTRANGE(""https://docs.google.com/spreadsheets/d/1XWAQStnk-4SwqDmLtmXYiTMKHgktTP8We1SCoS47DrQ/edit?usp=sharing"",""จัดที่ดิน!AL62"")"),136)</f>
        <v>136</v>
      </c>
      <c r="K381" s="497">
        <f t="shared" ca="1" si="164"/>
        <v>170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IFERROR(__xludf.DUMMYFUNCTION("IMPORTRANGE(""https://docs.google.com/spreadsheets/d/1XWAQStnk-4SwqDmLtmXYiTMKHgktTP8We1SCoS47DrQ/edit?usp=sharing"",""จัดที่ดิน!AM62"")"),1711.38999999999)</f>
        <v>1711.3899999999901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IFERROR(__xludf.DUMMYFUNCTION("IMPORTRANGE(""https://docs.google.com/spreadsheets/d/1XWAQStnk-4SwqDmLtmXYiTMKHgktTP8We1SCoS47DrQ/edit?usp=sharing"",""จัดที่ดิน!AP62"")"),15)</f>
        <v>15</v>
      </c>
      <c r="K385" s="502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1122465</v>
      </c>
      <c r="M414" s="549">
        <f t="shared" ca="1" si="181"/>
        <v>1122465</v>
      </c>
      <c r="N414" s="549">
        <f t="shared" si="181"/>
        <v>759000.61</v>
      </c>
      <c r="O414" s="549">
        <f ca="1">IF(L414&gt;0,N414*100/L414,0)</f>
        <v>67.619089236635446</v>
      </c>
      <c r="P414" s="549">
        <f ca="1">IF(M414&gt;0,N414*100/M414,0)</f>
        <v>67.619089236635446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65240</v>
      </c>
      <c r="O419" s="155">
        <f t="shared" ref="O419:O424" ca="1" si="185">IF(L419&gt;0,N419*100/L419,0)</f>
        <v>98.01682692307692</v>
      </c>
      <c r="P419" s="155">
        <f t="shared" ref="P419:P424" ca="1" si="186">IF(M419&gt;0,N419*100/M419,0)</f>
        <v>98.01682692307692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65240</v>
      </c>
      <c r="O421" s="93">
        <f t="shared" ca="1" si="185"/>
        <v>98.01682692307692</v>
      </c>
      <c r="P421" s="93">
        <f t="shared" ca="1" si="186"/>
        <v>98.01682692307692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65240</v>
      </c>
      <c r="O422" s="497">
        <f t="shared" ca="1" si="185"/>
        <v>98.01682692307692</v>
      </c>
      <c r="P422" s="497">
        <f t="shared" ca="1" si="186"/>
        <v>98.01682692307692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</f>
        <v>66560</v>
      </c>
      <c r="N424" s="93">
        <f>N425+N426+N427+N428</f>
        <v>65240</v>
      </c>
      <c r="O424" s="93">
        <f t="shared" ca="1" si="185"/>
        <v>98.01682692307692</v>
      </c>
      <c r="P424" s="93">
        <f t="shared" ca="1" si="186"/>
        <v>98.01682692307692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</f>
        <v>15290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ca="1" si="206"/>
        <v>410533</v>
      </c>
      <c r="N467" s="195">
        <f t="shared" si="206"/>
        <v>409480</v>
      </c>
      <c r="O467" s="195">
        <f t="shared" ref="O467:O472" ca="1" si="207">IF(L467&gt;0,N467*100/L467,0)</f>
        <v>99.743504176278151</v>
      </c>
      <c r="P467" s="195">
        <f t="shared" ref="P467:P472" ca="1" si="208">IF(M467&gt;0,N467*100/M467,0)</f>
        <v>99.743504176278151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410533</v>
      </c>
      <c r="M469" s="93">
        <f t="shared" ca="1" si="209"/>
        <v>410533</v>
      </c>
      <c r="N469" s="93">
        <f t="shared" si="209"/>
        <v>409480</v>
      </c>
      <c r="O469" s="93">
        <f t="shared" ca="1" si="207"/>
        <v>99.743504176278151</v>
      </c>
      <c r="P469" s="93">
        <f t="shared" ca="1" si="208"/>
        <v>99.743504176278151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ca="1" si="210"/>
        <v>410533</v>
      </c>
      <c r="N470" s="497">
        <f t="shared" si="210"/>
        <v>409480</v>
      </c>
      <c r="O470" s="497">
        <f t="shared" ca="1" si="207"/>
        <v>99.743504176278151</v>
      </c>
      <c r="P470" s="497">
        <f t="shared" ca="1" si="208"/>
        <v>99.743504176278151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409480</v>
      </c>
      <c r="O472" s="93">
        <f t="shared" ca="1" si="207"/>
        <v>99.743504176278151</v>
      </c>
      <c r="P472" s="93">
        <f t="shared" ca="1" si="208"/>
        <v>99.743504176278151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7750</f>
        <v>7750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</v>
      </c>
      <c r="J543" s="682">
        <f t="shared" si="235"/>
        <v>13208</v>
      </c>
      <c r="K543" s="683">
        <f t="shared" ca="1" si="234"/>
        <v>72.899878573794012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ca="1" si="236"/>
        <v>315742</v>
      </c>
      <c r="N544" s="155">
        <f t="shared" si="236"/>
        <v>184107</v>
      </c>
      <c r="O544" s="155">
        <f t="shared" ref="O544:O549" ca="1" si="237">IF(L544&gt;0,N544*100/L544,0)</f>
        <v>58.309315833813685</v>
      </c>
      <c r="P544" s="155">
        <f t="shared" ref="P544:P549" ca="1" si="238">IF(M544&gt;0,N544*100/M544,0)</f>
        <v>58.309315833813685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315742</v>
      </c>
      <c r="M546" s="93">
        <f t="shared" ca="1" si="240"/>
        <v>315742</v>
      </c>
      <c r="N546" s="93">
        <f t="shared" si="240"/>
        <v>184107</v>
      </c>
      <c r="O546" s="93">
        <f t="shared" ca="1" si="237"/>
        <v>58.309315833813685</v>
      </c>
      <c r="P546" s="93">
        <f t="shared" ca="1" si="238"/>
        <v>58.309315833813685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ca="1" si="241"/>
        <v>315742</v>
      </c>
      <c r="N547" s="497">
        <f t="shared" si="241"/>
        <v>184107</v>
      </c>
      <c r="O547" s="497">
        <f t="shared" ca="1" si="237"/>
        <v>58.309315833813685</v>
      </c>
      <c r="P547" s="497">
        <f t="shared" ca="1" si="238"/>
        <v>58.309315833813685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</f>
        <v>315742</v>
      </c>
      <c r="N549" s="93">
        <f>N550+N551+N552+N553+N554</f>
        <v>184107</v>
      </c>
      <c r="O549" s="93">
        <f t="shared" ca="1" si="237"/>
        <v>58.309315833813685</v>
      </c>
      <c r="P549" s="93">
        <f t="shared" ca="1" si="238"/>
        <v>58.309315833813685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3840+12900+9125+840+4700+1232+1500</f>
        <v>34137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</v>
      </c>
      <c r="J559" s="703">
        <f t="shared" si="245"/>
        <v>13208</v>
      </c>
      <c r="K559" s="672">
        <f t="shared" ref="K559:K561" ca="1" si="246">IF(I559&gt;0,J559*100/I559,0)</f>
        <v>72.899878573794012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6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6">
        <f t="shared" ref="J576:J577" si="250">J578+J580+J582+J588+J590</f>
        <v>13208</v>
      </c>
      <c r="K576" s="411">
        <f t="shared" ref="K576:K577" ca="1" si="251">IF(I576&gt;0,J576*100/I576,0)</f>
        <v>72.899878573794012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938</v>
      </c>
      <c r="K577" s="411">
        <f t="shared" ca="1" si="251"/>
        <v>80.722891566265062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12760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899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39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121</v>
      </c>
      <c r="K592" s="672">
        <f t="shared" ref="K592:K594" ca="1" si="254">IF(I592&gt;0,J592*100/I592,0)</f>
        <v>5.3662820092069428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121</v>
      </c>
      <c r="K593" s="411">
        <f t="shared" ca="1" si="254"/>
        <v>5.3662820092069428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9</v>
      </c>
      <c r="K594" s="411">
        <f t="shared" ca="1" si="254"/>
        <v>4.3269230769230766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37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9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ca="1" si="263"/>
        <v>329630</v>
      </c>
      <c r="N629" s="195">
        <f t="shared" si="263"/>
        <v>100173.61</v>
      </c>
      <c r="O629" s="195">
        <f t="shared" ref="O629:O634" ca="1" si="264">IF(L629&gt;0,N629*100/L629,0)</f>
        <v>30.389712708187968</v>
      </c>
      <c r="P629" s="195">
        <f t="shared" ref="P629:P634" ca="1" si="265">IF(M629&gt;0,N629*100/M629,0)</f>
        <v>30.389712708187968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329630</v>
      </c>
      <c r="M631" s="93">
        <f t="shared" ca="1" si="266"/>
        <v>329630</v>
      </c>
      <c r="N631" s="93">
        <f t="shared" si="266"/>
        <v>100173.61</v>
      </c>
      <c r="O631" s="93">
        <f t="shared" ca="1" si="264"/>
        <v>30.389712708187968</v>
      </c>
      <c r="P631" s="93">
        <f t="shared" ca="1" si="265"/>
        <v>30.389712708187968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ca="1" si="267"/>
        <v>329630</v>
      </c>
      <c r="N632" s="497">
        <f t="shared" si="267"/>
        <v>100173.61</v>
      </c>
      <c r="O632" s="497">
        <f t="shared" ca="1" si="264"/>
        <v>30.389712708187968</v>
      </c>
      <c r="P632" s="497">
        <f t="shared" ca="1" si="265"/>
        <v>30.389712708187968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</f>
        <v>329630</v>
      </c>
      <c r="N634" s="93">
        <f>N635+N636+N637+N638</f>
        <v>100173.61</v>
      </c>
      <c r="O634" s="93">
        <f t="shared" ca="1" si="264"/>
        <v>30.389712708187968</v>
      </c>
      <c r="P634" s="93">
        <f t="shared" ca="1" si="265"/>
        <v>30.389712708187968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64535.72+12133.34+10064.55</f>
        <v>86733.61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2000+9000+2440</f>
        <v>13440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IFERROR(__xludf.DUMMYFUNCTION("IMPORTRANGE(""https://docs.google.com/spreadsheets/d/1XWAQStnk-4SwqDmLtmXYiTMKHgktTP8We1SCoS47DrQ/edit?usp=sharing"",""จัดที่ดิน!AS62"")"),2)</f>
        <v>2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IFERROR(__xludf.DUMMYFUNCTION("IMPORTRANGE(""https://docs.google.com/spreadsheets/d/1XWAQStnk-4SwqDmLtmXYiTMKHgktTP8We1SCoS47DrQ/edit?usp=sharing"",""จัดที่ดิน!AT62"")"),0.73)</f>
        <v>0.73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IFERROR(__xludf.DUMMYFUNCTION("IMPORTRANGE(""https://docs.google.com/spreadsheets/d/1XWAQStnk-4SwqDmLtmXYiTMKHgktTP8We1SCoS47DrQ/edit?usp=sharing"",""จัดที่ดิน!AW62"")"),1)</f>
        <v>1</v>
      </c>
      <c r="K649" s="163">
        <f t="shared" ca="1" si="271"/>
        <v>1.6666666666666667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IFERROR(__xludf.DUMMYFUNCTION("IMPORTRANGE(""https://docs.google.com/spreadsheets/d/1XWAQStnk-4SwqDmLtmXYiTMKHgktTP8We1SCoS47DrQ/edit?usp=sharing"",""จัดที่ดิน!AX62"")"),0.32)</f>
        <v>0.32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IFERROR(__xludf.DUMMYFUNCTION("IMPORTRANGE(""https://docs.google.com/spreadsheets/d/19vJNZY_5yjcGF2XGBMNZRCAIB0Kwfpjp8YEOfu-bneM/edit?usp=sharing"",""งานกองทุน!F62"")"),1954767.9)</f>
        <v>1954767.9</v>
      </c>
      <c r="K821" s="497">
        <f t="shared" ref="K821:K828" ca="1" si="335">IF(I821&gt;0,J821*100/I821,0)</f>
        <v>96.747426589036749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IFERROR(__xludf.DUMMYFUNCTION("IMPORTRANGE(""https://docs.google.com/spreadsheets/d/19vJNZY_5yjcGF2XGBMNZRCAIB0Kwfpjp8YEOfu-bneM/edit?usp=sharing"",""งานกองทุน!E62"")"),138)</f>
        <v>138</v>
      </c>
      <c r="K822" s="497">
        <f t="shared" ca="1" si="335"/>
        <v>97.872340425531917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IFERROR(__xludf.DUMMYFUNCTION("IMPORTRANGE(""https://docs.google.com/spreadsheets/d/19vJNZY_5yjcGF2XGBMNZRCAIB0Kwfpjp8YEOfu-bneM/edit?usp=sharing"",""งานกองทุน!K62"")"),75419.06)</f>
        <v>75419.06</v>
      </c>
      <c r="K823" s="497">
        <f t="shared" ca="1" si="335"/>
        <v>32.914476632350578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IFERROR(__xludf.DUMMYFUNCTION("IMPORTRANGE(""https://docs.google.com/spreadsheets/d/19vJNZY_5yjcGF2XGBMNZRCAIB0Kwfpjp8YEOfu-bneM/edit?usp=sharing"",""งานกองทุน!J62"")"),15)</f>
        <v>15</v>
      </c>
      <c r="K824" s="497">
        <f t="shared" ca="1" si="335"/>
        <v>93.75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IFERROR(__xludf.DUMMYFUNCTION("IMPORTRANGE(""https://docs.google.com/spreadsheets/d/19vJNZY_5yjcGF2XGBMNZRCAIB0Kwfpjp8YEOfu-bneM/edit?usp=sharing"",""งานกองทุน!U62"")"),3300000)</f>
        <v>3300000</v>
      </c>
      <c r="K827" s="497">
        <f t="shared" ca="1" si="335"/>
        <v>165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IFERROR(__xludf.DUMMYFUNCTION("IMPORTRANGE(""https://docs.google.com/spreadsheets/d/19vJNZY_5yjcGF2XGBMNZRCAIB0Kwfpjp8YEOfu-bneM/edit?usp=sharing"",""งานกองทุน!T62"")"),77)</f>
        <v>77</v>
      </c>
      <c r="K828" s="502">
        <f t="shared" ca="1" si="335"/>
        <v>116.66666666666667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6F2E9-29EC-4D25-B415-1D75CF8046F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3955353</v>
      </c>
      <c r="N8" s="22">
        <f t="shared" ca="1" si="0"/>
        <v>3033100.2800000003</v>
      </c>
      <c r="O8" s="22">
        <f t="shared" ref="O8:O16" ca="1" si="1">IF(L8&gt;0,N8*100/L8,0)</f>
        <v>79.873225657707806</v>
      </c>
      <c r="P8" s="22">
        <f t="shared" ref="P8:P16" ca="1" si="2">IF(M8&gt;0,N8*100/M8,0)</f>
        <v>76.68342825532892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3955353</v>
      </c>
      <c r="N10" s="30">
        <f t="shared" ca="1" si="3"/>
        <v>3033100.2800000003</v>
      </c>
      <c r="O10" s="30">
        <f t="shared" ca="1" si="1"/>
        <v>79.873225657707806</v>
      </c>
      <c r="P10" s="30">
        <f t="shared" ca="1" si="2"/>
        <v>76.68342825532892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3353953</v>
      </c>
      <c r="N11" s="497">
        <f t="shared" ca="1" si="4"/>
        <v>2431700.2800000003</v>
      </c>
      <c r="O11" s="497">
        <f t="shared" ca="1" si="1"/>
        <v>76.085907572388308</v>
      </c>
      <c r="P11" s="497">
        <f t="shared" ca="1" si="2"/>
        <v>72.502515091893073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3353953</v>
      </c>
      <c r="N13" s="93">
        <f t="shared" ca="1" si="5"/>
        <v>2431700.2800000003</v>
      </c>
      <c r="O13" s="93">
        <f t="shared" ca="1" si="1"/>
        <v>76.085907572388308</v>
      </c>
      <c r="P13" s="93">
        <f t="shared" ca="1" si="2"/>
        <v>72.502515091893073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3209670</v>
      </c>
      <c r="N18" s="22">
        <f t="shared" ca="1" si="8"/>
        <v>2541257.2800000003</v>
      </c>
      <c r="O18" s="22">
        <f t="shared" ref="O18:O26" ca="1" si="9">IF(L18&gt;0,N18*100/L18,0)</f>
        <v>83.273223209282676</v>
      </c>
      <c r="P18" s="22">
        <f t="shared" ref="P18:P26" ca="1" si="10">IF(M18&gt;0,N18*100/M18,0)</f>
        <v>79.175032947312346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3209670</v>
      </c>
      <c r="N20" s="30">
        <f t="shared" ca="1" si="11"/>
        <v>2541257.2800000003</v>
      </c>
      <c r="O20" s="30">
        <f t="shared" ca="1" si="9"/>
        <v>83.273223209282676</v>
      </c>
      <c r="P20" s="30">
        <f t="shared" ca="1" si="10"/>
        <v>79.175032947312346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2608270</v>
      </c>
      <c r="N21" s="497">
        <f t="shared" ca="1" si="12"/>
        <v>1939857.28</v>
      </c>
      <c r="O21" s="497">
        <f t="shared" ca="1" si="9"/>
        <v>79.167831009137615</v>
      </c>
      <c r="P21" s="497">
        <f t="shared" ca="1" si="10"/>
        <v>74.373330981838535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2608270</v>
      </c>
      <c r="N23" s="93">
        <f t="shared" ca="1" si="13"/>
        <v>1939857.28</v>
      </c>
      <c r="O23" s="93">
        <f t="shared" ca="1" si="9"/>
        <v>79.167831009137615</v>
      </c>
      <c r="P23" s="93">
        <f t="shared" ca="1" si="10"/>
        <v>74.373330981838535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745683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745683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3209670</v>
      </c>
      <c r="N37" s="59">
        <f t="shared" ca="1" si="24"/>
        <v>2541257.2800000003</v>
      </c>
      <c r="O37" s="59">
        <f t="shared" ca="1" si="17"/>
        <v>83.273223209282676</v>
      </c>
      <c r="P37" s="59">
        <f t="shared" ca="1" si="18"/>
        <v>79.175032947312346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321210</v>
      </c>
      <c r="N41" s="85">
        <f t="shared" ca="1" si="25"/>
        <v>189335</v>
      </c>
      <c r="O41" s="85">
        <f t="shared" ref="O41:O49" ca="1" si="26">IF(L41&gt;0,N41*100/L41,0)</f>
        <v>60.307373785634653</v>
      </c>
      <c r="P41" s="85">
        <f t="shared" ref="P41:P49" ca="1" si="27">IF(M41&gt;0,N41*100/M41,0)</f>
        <v>58.944304349179667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321210</v>
      </c>
      <c r="N43" s="92">
        <f t="shared" ca="1" si="28"/>
        <v>189335</v>
      </c>
      <c r="O43" s="92">
        <f t="shared" ca="1" si="26"/>
        <v>60.307373785634653</v>
      </c>
      <c r="P43" s="92">
        <f t="shared" ca="1" si="27"/>
        <v>58.944304349179667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321210</v>
      </c>
      <c r="N44" s="497">
        <f t="shared" ca="1" si="29"/>
        <v>189335</v>
      </c>
      <c r="O44" s="497">
        <f t="shared" ca="1" si="26"/>
        <v>60.307373785634653</v>
      </c>
      <c r="P44" s="497">
        <f t="shared" ca="1" si="27"/>
        <v>58.944304349179667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IFERROR(__xludf.DUMMYFUNCTION("IMPORTRANGE(""https://docs.google.com/spreadsheets/d/1MeEWN-I1oV_STSDYn1IFDPWt_1FKiwhDph83XaGc0o0/edit?usp=sharing"",""งบพรบ!R63"")"),321210)</f>
        <v>321210</v>
      </c>
      <c r="N46" s="93">
        <f ca="1">IFERROR(__xludf.DUMMYFUNCTION("IMPORTRANGE(""https://docs.google.com/spreadsheets/d/1MeEWN-I1oV_STSDYn1IFDPWt_1FKiwhDph83XaGc0o0/edit?usp=sharing"",""งบพรบ!T63"")"),189335)</f>
        <v>189335</v>
      </c>
      <c r="O46" s="93">
        <f t="shared" ca="1" si="26"/>
        <v>60.307373785634653</v>
      </c>
      <c r="P46" s="93">
        <f t="shared" ca="1" si="27"/>
        <v>58.944304349179667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390620</v>
      </c>
      <c r="N53" s="116">
        <f t="shared" ca="1" si="31"/>
        <v>296135.63</v>
      </c>
      <c r="O53" s="116">
        <f t="shared" ref="O53:O61" ca="1" si="32">IF(L53&gt;0,N53*100/L53,0)</f>
        <v>88.663362275449103</v>
      </c>
      <c r="P53" s="116">
        <f t="shared" ref="P53:P61" ca="1" si="33">IF(M53&gt;0,N53*100/M53,0)</f>
        <v>75.811691669653371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390620</v>
      </c>
      <c r="N55" s="123">
        <f t="shared" ca="1" si="34"/>
        <v>296135.63</v>
      </c>
      <c r="O55" s="123">
        <f t="shared" ca="1" si="32"/>
        <v>88.663362275449103</v>
      </c>
      <c r="P55" s="123">
        <f t="shared" ca="1" si="33"/>
        <v>75.811691669653371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390620</v>
      </c>
      <c r="N56" s="497">
        <f t="shared" ca="1" si="35"/>
        <v>296135.63</v>
      </c>
      <c r="O56" s="497">
        <f t="shared" ca="1" si="32"/>
        <v>88.663362275449103</v>
      </c>
      <c r="P56" s="497">
        <f t="shared" ca="1" si="33"/>
        <v>75.811691669653371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IFERROR(__xludf.DUMMYFUNCTION("IMPORTRANGE(""https://docs.google.com/spreadsheets/d/1MeEWN-I1oV_STSDYn1IFDPWt_1FKiwhDph83XaGc0o0/edit?usp=sharing"",""งบพรบ!AB63"")"),390620)</f>
        <v>390620</v>
      </c>
      <c r="N58" s="93">
        <f ca="1">IFERROR(__xludf.DUMMYFUNCTION("IMPORTRANGE(""https://docs.google.com/spreadsheets/d/1MeEWN-I1oV_STSDYn1IFDPWt_1FKiwhDph83XaGc0o0/edit?usp=sharing"",""งบพรบ!AD63"")"),296135.63)</f>
        <v>296135.63</v>
      </c>
      <c r="O58" s="93">
        <f t="shared" ca="1" si="32"/>
        <v>88.663362275449103</v>
      </c>
      <c r="P58" s="93">
        <f t="shared" ca="1" si="33"/>
        <v>75.811691669653371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96640</v>
      </c>
      <c r="N88" s="155">
        <f t="shared" ca="1" si="49"/>
        <v>96640</v>
      </c>
      <c r="O88" s="155">
        <f t="shared" ref="O88:O96" ca="1" si="50">IF(L88&gt;0,N88*100/L88,0)</f>
        <v>112.58154706430568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96640</v>
      </c>
      <c r="N90" s="93">
        <f t="shared" ca="1" si="52"/>
        <v>96640</v>
      </c>
      <c r="O90" s="93">
        <f t="shared" ca="1" si="50"/>
        <v>112.58154706430568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96640</v>
      </c>
      <c r="N91" s="497">
        <f t="shared" ca="1" si="53"/>
        <v>96640</v>
      </c>
      <c r="O91" s="497">
        <f t="shared" ca="1" si="50"/>
        <v>112.58154706430568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IFERROR(__xludf.DUMMYFUNCTION("IMPORTRANGE(""https://docs.google.com/spreadsheets/d/1MeEWN-I1oV_STSDYn1IFDPWt_1FKiwhDph83XaGc0o0/edit?usp=sharing"",""งบพรบ!AV63"")"),96640)</f>
        <v>96640</v>
      </c>
      <c r="N93" s="93">
        <f ca="1">IFERROR(__xludf.DUMMYFUNCTION("IMPORTRANGE(""https://docs.google.com/spreadsheets/d/1MeEWN-I1oV_STSDYn1IFDPWt_1FKiwhDph83XaGc0o0/edit?usp=sharing"",""งบพรบ!AX63"")"),96640)</f>
        <v>96640</v>
      </c>
      <c r="O93" s="93">
        <f t="shared" ca="1" si="50"/>
        <v>112.58154706430568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1017520</v>
      </c>
      <c r="N132" s="155">
        <f t="shared" ca="1" si="69"/>
        <v>925648.2</v>
      </c>
      <c r="O132" s="155">
        <f t="shared" ref="O132:O140" ca="1" si="70">IF(L132&gt;0,N132*100/L132,0)</f>
        <v>90.97100794087585</v>
      </c>
      <c r="P132" s="155">
        <f t="shared" ref="P132:P140" ca="1" si="71">IF(M132&gt;0,N132*100/M132,0)</f>
        <v>90.97100794087585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1017520</v>
      </c>
      <c r="N134" s="93">
        <f t="shared" ca="1" si="72"/>
        <v>925648.2</v>
      </c>
      <c r="O134" s="93">
        <f t="shared" ca="1" si="70"/>
        <v>90.97100794087585</v>
      </c>
      <c r="P134" s="93">
        <f t="shared" ca="1" si="71"/>
        <v>90.97100794087585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605520</v>
      </c>
      <c r="N135" s="497">
        <f t="shared" ca="1" si="73"/>
        <v>513648.2</v>
      </c>
      <c r="O135" s="497">
        <f t="shared" ca="1" si="70"/>
        <v>84.827619236358828</v>
      </c>
      <c r="P135" s="497">
        <f t="shared" ca="1" si="71"/>
        <v>84.827619236358828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IFERROR(__xludf.DUMMYFUNCTION("IMPORTRANGE(""https://docs.google.com/spreadsheets/d/1MeEWN-I1oV_STSDYn1IFDPWt_1FKiwhDph83XaGc0o0/edit?usp=sharing"",""งบพรบ!BP63"")"),605520)</f>
        <v>605520</v>
      </c>
      <c r="N137" s="93">
        <f ca="1">IFERROR(__xludf.DUMMYFUNCTION("IMPORTRANGE(""https://docs.google.com/spreadsheets/d/1MeEWN-I1oV_STSDYn1IFDPWt_1FKiwhDph83XaGc0o0/edit?usp=sharing"",""งบพรบ!BR63"")"),513648.2)</f>
        <v>513648.2</v>
      </c>
      <c r="O137" s="93">
        <f t="shared" ca="1" si="70"/>
        <v>84.827619236358828</v>
      </c>
      <c r="P137" s="93">
        <f t="shared" ca="1" si="71"/>
        <v>84.827619236358828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34430</v>
      </c>
      <c r="N165" s="155">
        <f t="shared" ca="1" si="84"/>
        <v>34430</v>
      </c>
      <c r="O165" s="155">
        <f t="shared" ref="O165:O173" ca="1" si="85">IF(L165&gt;0,N165*100/L165,0)</f>
        <v>163.56294536817103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34430</v>
      </c>
      <c r="N167" s="93">
        <f t="shared" ca="1" si="87"/>
        <v>34430</v>
      </c>
      <c r="O167" s="93">
        <f t="shared" ca="1" si="85"/>
        <v>163.56294536817103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34430</v>
      </c>
      <c r="N168" s="497">
        <f t="shared" ca="1" si="88"/>
        <v>34430</v>
      </c>
      <c r="O168" s="497">
        <f t="shared" ca="1" si="85"/>
        <v>163.56294536817103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IFERROR(__xludf.DUMMYFUNCTION("IMPORTRANGE(""https://docs.google.com/spreadsheets/d/1MeEWN-I1oV_STSDYn1IFDPWt_1FKiwhDph83XaGc0o0/edit?usp=sharing"",""งบพรบ!CJ63"")"),34430)</f>
        <v>34430</v>
      </c>
      <c r="N170" s="93">
        <f ca="1">IFERROR(__xludf.DUMMYFUNCTION("IMPORTRANGE(""https://docs.google.com/spreadsheets/d/1MeEWN-I1oV_STSDYn1IFDPWt_1FKiwhDph83XaGc0o0/edit?usp=sharing"",""งบพรบ!CL63"")"),34430)</f>
        <v>34430</v>
      </c>
      <c r="O170" s="93">
        <f t="shared" ca="1" si="85"/>
        <v>163.56294536817103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117720</v>
      </c>
      <c r="N181" s="155">
        <f t="shared" ca="1" si="92"/>
        <v>108658</v>
      </c>
      <c r="O181" s="155">
        <f t="shared" ref="O181:O189" ca="1" si="93">IF(L181&gt;0,N181*100/L181,0)</f>
        <v>97.016071428571422</v>
      </c>
      <c r="P181" s="155">
        <f t="shared" ref="P181:P189" ca="1" si="94">IF(M181&gt;0,N181*100/M181,0)</f>
        <v>92.302072714916747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117720</v>
      </c>
      <c r="N183" s="93">
        <f t="shared" ca="1" si="95"/>
        <v>108658</v>
      </c>
      <c r="O183" s="93">
        <f t="shared" ca="1" si="93"/>
        <v>97.016071428571422</v>
      </c>
      <c r="P183" s="93">
        <f t="shared" ca="1" si="94"/>
        <v>92.302072714916747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117720</v>
      </c>
      <c r="N184" s="497">
        <f t="shared" ca="1" si="96"/>
        <v>108658</v>
      </c>
      <c r="O184" s="497">
        <f t="shared" ca="1" si="93"/>
        <v>97.016071428571422</v>
      </c>
      <c r="P184" s="497">
        <f t="shared" ca="1" si="94"/>
        <v>92.302072714916747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IFERROR(__xludf.DUMMYFUNCTION("IMPORTRANGE(""https://docs.google.com/spreadsheets/d/1MeEWN-I1oV_STSDYn1IFDPWt_1FKiwhDph83XaGc0o0/edit?usp=sharing"",""งบพรบ!CT63"")"),117720)</f>
        <v>117720</v>
      </c>
      <c r="N186" s="93">
        <f ca="1">IFERROR(__xludf.DUMMYFUNCTION("IMPORTRANGE(""https://docs.google.com/spreadsheets/d/1MeEWN-I1oV_STSDYn1IFDPWt_1FKiwhDph83XaGc0o0/edit?usp=sharing"",""งบพรบ!CV63"")"),108658)</f>
        <v>108658</v>
      </c>
      <c r="O186" s="93">
        <f t="shared" ca="1" si="93"/>
        <v>97.016071428571422</v>
      </c>
      <c r="P186" s="93">
        <f t="shared" ca="1" si="94"/>
        <v>92.302072714916747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2740</v>
      </c>
      <c r="O191" s="155">
        <f ca="1">IF(L191&gt;0,N191*100/L191,0)</f>
        <v>45.666666666666664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50150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8150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50150</v>
      </c>
      <c r="O238" s="155">
        <f ca="1">IF(L238&gt;0,N238*100/L238,0)</f>
        <v>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72">
        <v>8150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72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IFERROR(__xludf.DUMMYFUNCTION("IMPORTRANGE(""https://docs.google.com/spreadsheets/d/1MeEWN-I1oV_STSDYn1IFDPWt_1FKiwhDph83XaGc0o0/edit?usp=sharing"",""งบพรบ!DD63"")"),26900)</f>
        <v>26900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153600</v>
      </c>
      <c r="O298" s="155">
        <f t="shared" ref="O298:O306" ca="1" si="136">IF(L298&gt;0,N298*100/L298,0)</f>
        <v>74.274661508704057</v>
      </c>
      <c r="P298" s="155">
        <f t="shared" ref="P298:P306" ca="1" si="137">IF(M298&gt;0,N298*100/M298,0)</f>
        <v>74.274661508704057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153600</v>
      </c>
      <c r="O300" s="93">
        <f t="shared" ca="1" si="136"/>
        <v>74.274661508704057</v>
      </c>
      <c r="P300" s="93">
        <f t="shared" ca="1" si="137"/>
        <v>74.274661508704057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153600</v>
      </c>
      <c r="O301" s="497">
        <f t="shared" ca="1" si="136"/>
        <v>74.274661508704057</v>
      </c>
      <c r="P301" s="497">
        <f t="shared" ca="1" si="137"/>
        <v>74.274661508704057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IFERROR(__xludf.DUMMYFUNCTION("IMPORTRANGE(""https://docs.google.com/spreadsheets/d/1MeEWN-I1oV_STSDYn1IFDPWt_1FKiwhDph83XaGc0o0/edit?usp=sharing"",""งบพรบ!DX63"")"),206800)</f>
        <v>206800</v>
      </c>
      <c r="N303" s="93">
        <f ca="1">IFERROR(__xludf.DUMMYFUNCTION("IMPORTRANGE(""https://docs.google.com/spreadsheets/d/1MeEWN-I1oV_STSDYn1IFDPWt_1FKiwhDph83XaGc0o0/edit?usp=sharing"",""งบพรบ!DZ63"")"),153600)</f>
        <v>153600</v>
      </c>
      <c r="O303" s="93">
        <f t="shared" ca="1" si="136"/>
        <v>74.274661508704057</v>
      </c>
      <c r="P303" s="93">
        <f t="shared" ca="1" si="137"/>
        <v>74.274661508704057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1605</v>
      </c>
      <c r="K327" s="445">
        <f ca="1">IF(I327&gt;0,J327*100/I327,0)</f>
        <v>160.5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118500</v>
      </c>
      <c r="O328" s="155">
        <f t="shared" ref="O328:O336" ca="1" si="150">IF(L328&gt;0,N328*100/L328,0)</f>
        <v>74.528301886792448</v>
      </c>
      <c r="P328" s="155">
        <f t="shared" ref="P328:P336" ca="1" si="151">IF(M328&gt;0,N328*100/M328,0)</f>
        <v>73.374613003095973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118500</v>
      </c>
      <c r="O330" s="93">
        <f t="shared" ca="1" si="150"/>
        <v>74.528301886792448</v>
      </c>
      <c r="P330" s="93">
        <f t="shared" ca="1" si="151"/>
        <v>73.374613003095973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118500</v>
      </c>
      <c r="O331" s="497">
        <f t="shared" ca="1" si="150"/>
        <v>74.528301886792448</v>
      </c>
      <c r="P331" s="497">
        <f t="shared" ca="1" si="151"/>
        <v>73.374613003095973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IFERROR(__xludf.DUMMYFUNCTION("IMPORTRANGE(""https://docs.google.com/spreadsheets/d/1MeEWN-I1oV_STSDYn1IFDPWt_1FKiwhDph83XaGc0o0/edit?usp=sharing"",""งบพรบ!ER63"")"),161500)</f>
        <v>161500</v>
      </c>
      <c r="N333" s="93">
        <f ca="1">IFERROR(__xludf.DUMMYFUNCTION("IMPORTRANGE(""https://docs.google.com/spreadsheets/d/1MeEWN-I1oV_STSDYn1IFDPWt_1FKiwhDph83XaGc0o0/edit?usp=sharing"",""งบพรบ!ET63"")"),118500)</f>
        <v>118500</v>
      </c>
      <c r="O333" s="93">
        <f t="shared" ca="1" si="150"/>
        <v>74.528301886792448</v>
      </c>
      <c r="P333" s="93">
        <f t="shared" ca="1" si="151"/>
        <v>73.374613003095973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IFERROR(__xludf.DUMMYFUNCTION("IMPORTRANGE(""https://docs.google.com/spreadsheets/d/1kVcqe37tkHyjCSG3S0O1AXqVkqjo8mSIZil3BcpIysc/edit?usp=sharing"",""ศูนย์!D63"")"),1512)</f>
        <v>1512</v>
      </c>
      <c r="K338" s="497">
        <f ca="1">IF(I338&gt;0,J338*100/I338,0)</f>
        <v>151.19999999999999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834650</v>
      </c>
      <c r="N345" s="155">
        <f t="shared" ca="1" si="155"/>
        <v>592730.44999999995</v>
      </c>
      <c r="O345" s="155">
        <f t="shared" ref="O345:O353" ca="1" si="156">IF(L345&gt;0,N345*100/L345,0)</f>
        <v>76.515903956625564</v>
      </c>
      <c r="P345" s="155">
        <f t="shared" ref="P345:P353" ca="1" si="157">IF(M345&gt;0,N345*100/M345,0)</f>
        <v>71.015449589648341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834650</v>
      </c>
      <c r="N347" s="93">
        <f t="shared" ca="1" si="158"/>
        <v>592730.44999999995</v>
      </c>
      <c r="O347" s="93">
        <f t="shared" ca="1" si="156"/>
        <v>76.515903956625564</v>
      </c>
      <c r="P347" s="93">
        <f t="shared" ca="1" si="157"/>
        <v>71.015449589648341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645250</v>
      </c>
      <c r="N348" s="497">
        <f t="shared" ca="1" si="159"/>
        <v>403330.45</v>
      </c>
      <c r="O348" s="497">
        <f t="shared" ca="1" si="156"/>
        <v>68.915924818453647</v>
      </c>
      <c r="P348" s="497">
        <f t="shared" ca="1" si="157"/>
        <v>62.507624951569156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IFERROR(__xludf.DUMMYFUNCTION("IMPORTRANGE(""https://docs.google.com/spreadsheets/d/1MeEWN-I1oV_STSDYn1IFDPWt_1FKiwhDph83XaGc0o0/edit?usp=sharing"",""งบพรบ!FB63"")"),645250)</f>
        <v>645250</v>
      </c>
      <c r="N350" s="93">
        <f ca="1">IFERROR(__xludf.DUMMYFUNCTION("IMPORTRANGE(""https://docs.google.com/spreadsheets/d/1MeEWN-I1oV_STSDYn1IFDPWt_1FKiwhDph83XaGc0o0/edit?usp=sharing"",""งบพรบ!FD63"")"),403330.45)</f>
        <v>403330.45</v>
      </c>
      <c r="O350" s="93">
        <f t="shared" ca="1" si="156"/>
        <v>68.915924818453647</v>
      </c>
      <c r="P350" s="93">
        <f t="shared" ca="1" si="157"/>
        <v>62.507624951569156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121</v>
      </c>
      <c r="K364" s="479">
        <f t="shared" ca="1" si="161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1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164"/>
        <v>164.0625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745683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65.958725088274775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31.914893617021278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31.914893617021278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31.914893617021278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</f>
        <v>9400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31.914893617021278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6280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6280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6280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</f>
        <v>6280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IFERROR(__xludf.DUMMYFUNCTION("IMPORTRANGE(""https://docs.google.com/spreadsheets/d/1XWAQStnk-4SwqDmLtmXYiTMKHgktTP8We1SCoS47DrQ/edit?usp=sharing"",""จัดที่ดิน!BD63"")"),2)</f>
        <v>2</v>
      </c>
      <c r="K700" s="497">
        <f t="shared" ca="1" si="290"/>
        <v>6.4516129032258061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IFERROR(__xludf.DUMMYFUNCTION("IMPORTRANGE(""https://docs.google.com/spreadsheets/d/19vJNZY_5yjcGF2XGBMNZRCAIB0Kwfpjp8YEOfu-bneM/edit?usp=sharing"",""งานกองทุน!F63"")"),5987448.12)</f>
        <v>5987448.1200000001</v>
      </c>
      <c r="K821" s="497">
        <f t="shared" ref="K821:K828" ca="1" si="335">IF(I821&gt;0,J821*100/I821,0)</f>
        <v>73.134413650906808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IFERROR(__xludf.DUMMYFUNCTION("IMPORTRANGE(""https://docs.google.com/spreadsheets/d/19vJNZY_5yjcGF2XGBMNZRCAIB0Kwfpjp8YEOfu-bneM/edit?usp=sharing"",""งานกองทุน!E63"")"),137)</f>
        <v>137</v>
      </c>
      <c r="K822" s="497">
        <f t="shared" ca="1" si="335"/>
        <v>74.863387978142072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IFERROR(__xludf.DUMMYFUNCTION("IMPORTRANGE(""https://docs.google.com/spreadsheets/d/19vJNZY_5yjcGF2XGBMNZRCAIB0Kwfpjp8YEOfu-bneM/edit?usp=sharing"",""งานกองทุน!K63"")"),722180.12)</f>
        <v>722180.12</v>
      </c>
      <c r="K823" s="497">
        <f t="shared" ca="1" si="335"/>
        <v>11.436391969659478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IFERROR(__xludf.DUMMYFUNCTION("IMPORTRANGE(""https://docs.google.com/spreadsheets/d/19vJNZY_5yjcGF2XGBMNZRCAIB0Kwfpjp8YEOfu-bneM/edit?usp=sharing"",""งานกองทุน!J63"")"),101)</f>
        <v>101</v>
      </c>
      <c r="K824" s="497">
        <f t="shared" ca="1" si="335"/>
        <v>68.707482993197274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IFERROR(__xludf.DUMMYFUNCTION("IMPORTRANGE(""https://docs.google.com/spreadsheets/d/19vJNZY_5yjcGF2XGBMNZRCAIB0Kwfpjp8YEOfu-bneM/edit?usp=sharing"",""งานกองทุน!P63"")"),380869.21)</f>
        <v>380869.21</v>
      </c>
      <c r="K825" s="497">
        <f t="shared" ca="1" si="335"/>
        <v>54.901698123265298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IFERROR(__xludf.DUMMYFUNCTION("IMPORTRANGE(""https://docs.google.com/spreadsheets/d/19vJNZY_5yjcGF2XGBMNZRCAIB0Kwfpjp8YEOfu-bneM/edit?usp=sharing"",""งานกองทุน!O63"")"),430)</f>
        <v>430</v>
      </c>
      <c r="K826" s="497">
        <f t="shared" ca="1" si="335"/>
        <v>96.629213483146074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IFERROR(__xludf.DUMMYFUNCTION("IMPORTRANGE(""https://docs.google.com/spreadsheets/d/19vJNZY_5yjcGF2XGBMNZRCAIB0Kwfpjp8YEOfu-bneM/edit?usp=sharing"",""งานกองทุน!U63"")"),3820000)</f>
        <v>3820000</v>
      </c>
      <c r="K827" s="497">
        <f t="shared" ca="1" si="335"/>
        <v>76.706827309236942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IFERROR(__xludf.DUMMYFUNCTION("IMPORTRANGE(""https://docs.google.com/spreadsheets/d/19vJNZY_5yjcGF2XGBMNZRCAIB0Kwfpjp8YEOfu-bneM/edit?usp=sharing"",""งานกองทุน!T63"")"),77)</f>
        <v>77</v>
      </c>
      <c r="K828" s="502">
        <f t="shared" ca="1" si="335"/>
        <v>38.693467336683419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82ACD-ABF8-4811-849D-1B6565D95DD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3629751.74</v>
      </c>
      <c r="N8" s="22">
        <f t="shared" ca="1" si="0"/>
        <v>2671899.66</v>
      </c>
      <c r="O8" s="22">
        <f t="shared" ref="O8:O16" ca="1" si="1">IF(L8&gt;0,N8*100/L8,0)</f>
        <v>80.367069319200397</v>
      </c>
      <c r="P8" s="22">
        <f t="shared" ref="P8:P16" ca="1" si="2">IF(M8&gt;0,N8*100/M8,0)</f>
        <v>73.611085589010557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3629751.74</v>
      </c>
      <c r="N10" s="30">
        <f t="shared" ca="1" si="3"/>
        <v>2671899.66</v>
      </c>
      <c r="O10" s="30">
        <f t="shared" ca="1" si="1"/>
        <v>80.367069319200397</v>
      </c>
      <c r="P10" s="30">
        <f t="shared" ca="1" si="2"/>
        <v>73.611085589010557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3553751.74</v>
      </c>
      <c r="N11" s="497">
        <f t="shared" ca="1" si="4"/>
        <v>2595899.66</v>
      </c>
      <c r="O11" s="497">
        <f t="shared" ca="1" si="1"/>
        <v>79.907765758999204</v>
      </c>
      <c r="P11" s="497">
        <f t="shared" ca="1" si="2"/>
        <v>73.046736235998296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3553751.74</v>
      </c>
      <c r="N13" s="93">
        <f t="shared" ca="1" si="5"/>
        <v>2595899.66</v>
      </c>
      <c r="O13" s="93">
        <f t="shared" ca="1" si="1"/>
        <v>79.907765758999204</v>
      </c>
      <c r="P13" s="93">
        <f t="shared" ca="1" si="2"/>
        <v>73.046736235998296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3142951.74</v>
      </c>
      <c r="N18" s="22">
        <f t="shared" ca="1" si="8"/>
        <v>2309991.23</v>
      </c>
      <c r="O18" s="22">
        <f t="shared" ref="O18:O26" ca="1" si="9">IF(L18&gt;0,N18*100/L18,0)</f>
        <v>81.400202620321238</v>
      </c>
      <c r="P18" s="22">
        <f t="shared" ref="P18:P26" ca="1" si="10">IF(M18&gt;0,N18*100/M18,0)</f>
        <v>73.497508746348103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3142951.74</v>
      </c>
      <c r="N20" s="30">
        <f t="shared" ca="1" si="11"/>
        <v>2309991.23</v>
      </c>
      <c r="O20" s="30">
        <f t="shared" ca="1" si="9"/>
        <v>81.400202620321238</v>
      </c>
      <c r="P20" s="30">
        <f t="shared" ca="1" si="10"/>
        <v>73.497508746348103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3066951.74</v>
      </c>
      <c r="N21" s="497">
        <f t="shared" ca="1" si="12"/>
        <v>2233991.23</v>
      </c>
      <c r="O21" s="497">
        <f t="shared" ca="1" si="9"/>
        <v>80.88837179830692</v>
      </c>
      <c r="P21" s="497">
        <f t="shared" ca="1" si="10"/>
        <v>72.840768925825998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3066951.74</v>
      </c>
      <c r="N23" s="93">
        <f t="shared" ca="1" si="13"/>
        <v>2233991.23</v>
      </c>
      <c r="O23" s="93">
        <f t="shared" ca="1" si="9"/>
        <v>80.88837179830692</v>
      </c>
      <c r="P23" s="93">
        <f t="shared" ca="1" si="10"/>
        <v>72.840768925825998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361908.43</v>
      </c>
      <c r="O28" s="22">
        <f t="shared" ref="O28:O37" ca="1" si="17">IF(L28&gt;0,N28*100/L28,0)</f>
        <v>74.34437756778965</v>
      </c>
      <c r="P28" s="22">
        <f t="shared" ref="P28:P37" ca="1" si="18">IF(M28&gt;0,N28*100/M28,0)</f>
        <v>74.34437756778965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361908.43</v>
      </c>
      <c r="O30" s="30">
        <f t="shared" ca="1" si="17"/>
        <v>74.34437756778965</v>
      </c>
      <c r="P30" s="30">
        <f t="shared" ca="1" si="18"/>
        <v>74.34437756778965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486800</v>
      </c>
      <c r="N31" s="497">
        <f t="shared" si="20"/>
        <v>361908.43</v>
      </c>
      <c r="O31" s="497">
        <f t="shared" ca="1" si="17"/>
        <v>74.34437756778965</v>
      </c>
      <c r="P31" s="497">
        <f t="shared" ca="1" si="18"/>
        <v>74.34437756778965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486800</v>
      </c>
      <c r="N33" s="93">
        <f t="shared" si="21"/>
        <v>361908.43</v>
      </c>
      <c r="O33" s="93">
        <f t="shared" ca="1" si="17"/>
        <v>74.34437756778965</v>
      </c>
      <c r="P33" s="93">
        <f t="shared" ca="1" si="18"/>
        <v>74.34437756778965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3142951.74</v>
      </c>
      <c r="N37" s="59">
        <f t="shared" ca="1" si="24"/>
        <v>2309991.23</v>
      </c>
      <c r="O37" s="59">
        <f t="shared" ca="1" si="17"/>
        <v>81.400202620321238</v>
      </c>
      <c r="P37" s="59">
        <f t="shared" ca="1" si="18"/>
        <v>73.497508746348103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491151.74</v>
      </c>
      <c r="N41" s="85">
        <f t="shared" ca="1" si="25"/>
        <v>356151.74</v>
      </c>
      <c r="O41" s="85">
        <f t="shared" ref="O41:O49" ca="1" si="26">IF(L41&gt;0,N41*100/L41,0)</f>
        <v>113.8956635753118</v>
      </c>
      <c r="P41" s="85">
        <f t="shared" ref="P41:P49" ca="1" si="27">IF(M41&gt;0,N41*100/M41,0)</f>
        <v>72.513586127171209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491151.74</v>
      </c>
      <c r="N43" s="92">
        <f t="shared" ca="1" si="28"/>
        <v>356151.74</v>
      </c>
      <c r="O43" s="92">
        <f t="shared" ca="1" si="26"/>
        <v>113.8956635753118</v>
      </c>
      <c r="P43" s="92">
        <f t="shared" ca="1" si="27"/>
        <v>72.513586127171209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491151.74</v>
      </c>
      <c r="N44" s="497">
        <f t="shared" ca="1" si="29"/>
        <v>356151.74</v>
      </c>
      <c r="O44" s="497">
        <f t="shared" ca="1" si="26"/>
        <v>113.8956635753118</v>
      </c>
      <c r="P44" s="497">
        <f t="shared" ca="1" si="27"/>
        <v>72.513586127171209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IFERROR(__xludf.DUMMYFUNCTION("IMPORTRANGE(""https://docs.google.com/spreadsheets/d/1MeEWN-I1oV_STSDYn1IFDPWt_1FKiwhDph83XaGc0o0/edit?usp=sharing"",""งบพรบ!R64"")"),491151.74)</f>
        <v>491151.74</v>
      </c>
      <c r="N46" s="93">
        <f ca="1">IFERROR(__xludf.DUMMYFUNCTION("IMPORTRANGE(""https://docs.google.com/spreadsheets/d/1MeEWN-I1oV_STSDYn1IFDPWt_1FKiwhDph83XaGc0o0/edit?usp=sharing"",""งบพรบ!T64"")"),356151.74)</f>
        <v>356151.74</v>
      </c>
      <c r="O46" s="93">
        <f t="shared" ca="1" si="26"/>
        <v>113.8956635753118</v>
      </c>
      <c r="P46" s="93">
        <f t="shared" ca="1" si="27"/>
        <v>72.513586127171209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364150</v>
      </c>
      <c r="N53" s="116">
        <f t="shared" ca="1" si="31"/>
        <v>296162.96999999997</v>
      </c>
      <c r="O53" s="116">
        <f t="shared" ref="O53:O61" ca="1" si="32">IF(L53&gt;0,N53*100/L53,0)</f>
        <v>82.982059400392259</v>
      </c>
      <c r="P53" s="116">
        <f t="shared" ref="P53:P61" ca="1" si="33">IF(M53&gt;0,N53*100/M53,0)</f>
        <v>81.329938212275152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364150</v>
      </c>
      <c r="N55" s="123">
        <f t="shared" ca="1" si="34"/>
        <v>296162.96999999997</v>
      </c>
      <c r="O55" s="123">
        <f t="shared" ca="1" si="32"/>
        <v>82.982059400392259</v>
      </c>
      <c r="P55" s="123">
        <f t="shared" ca="1" si="33"/>
        <v>81.329938212275152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364150</v>
      </c>
      <c r="N56" s="497">
        <f t="shared" ca="1" si="35"/>
        <v>296162.96999999997</v>
      </c>
      <c r="O56" s="497">
        <f t="shared" ca="1" si="32"/>
        <v>82.982059400392259</v>
      </c>
      <c r="P56" s="497">
        <f t="shared" ca="1" si="33"/>
        <v>81.329938212275152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IFERROR(__xludf.DUMMYFUNCTION("IMPORTRANGE(""https://docs.google.com/spreadsheets/d/1MeEWN-I1oV_STSDYn1IFDPWt_1FKiwhDph83XaGc0o0/edit?usp=sharing"",""งบพรบ!AB64"")"),364150)</f>
        <v>364150</v>
      </c>
      <c r="N58" s="93">
        <f ca="1">IFERROR(__xludf.DUMMYFUNCTION("IMPORTRANGE(""https://docs.google.com/spreadsheets/d/1MeEWN-I1oV_STSDYn1IFDPWt_1FKiwhDph83XaGc0o0/edit?usp=sharing"",""งบพรบ!AD64"")"),296162.97)</f>
        <v>296162.96999999997</v>
      </c>
      <c r="O58" s="93">
        <f t="shared" ca="1" si="32"/>
        <v>82.982059400392259</v>
      </c>
      <c r="P58" s="93">
        <f t="shared" ca="1" si="33"/>
        <v>81.329938212275152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622800</v>
      </c>
      <c r="N66" s="155">
        <f t="shared" ca="1" si="39"/>
        <v>435049.5</v>
      </c>
      <c r="O66" s="155">
        <f t="shared" ref="O66:O74" ca="1" si="40">IF(L66&gt;0,N66*100/L66,0)</f>
        <v>71.342981305346015</v>
      </c>
      <c r="P66" s="155">
        <f t="shared" ref="P66:P74" ca="1" si="41">IF(M66&gt;0,N66*100/M66,0)</f>
        <v>69.85380539499036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622800</v>
      </c>
      <c r="N68" s="93">
        <f t="shared" ca="1" si="42"/>
        <v>435049.5</v>
      </c>
      <c r="O68" s="93">
        <f t="shared" ca="1" si="40"/>
        <v>71.342981305346015</v>
      </c>
      <c r="P68" s="93">
        <f t="shared" ca="1" si="41"/>
        <v>69.85380539499036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622800</v>
      </c>
      <c r="N69" s="497">
        <f t="shared" ca="1" si="43"/>
        <v>435049.5</v>
      </c>
      <c r="O69" s="497">
        <f t="shared" ca="1" si="40"/>
        <v>71.342981305346015</v>
      </c>
      <c r="P69" s="497">
        <f t="shared" ca="1" si="41"/>
        <v>69.85380539499036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IFERROR(__xludf.DUMMYFUNCTION("IMPORTRANGE(""https://docs.google.com/spreadsheets/d/1MeEWN-I1oV_STSDYn1IFDPWt_1FKiwhDph83XaGc0o0/edit?usp=sharing"",""งบพรบ!AL64"")"),622800)</f>
        <v>622800</v>
      </c>
      <c r="N71" s="93">
        <f ca="1">IFERROR(__xludf.DUMMYFUNCTION("IMPORTRANGE(""https://docs.google.com/spreadsheets/d/1MeEWN-I1oV_STSDYn1IFDPWt_1FKiwhDph83XaGc0o0/edit?usp=sharing"",""งบพรบ!AN64"")"),435049.5)</f>
        <v>435049.5</v>
      </c>
      <c r="O71" s="93">
        <f t="shared" ca="1" si="40"/>
        <v>71.342981305346015</v>
      </c>
      <c r="P71" s="93">
        <f t="shared" ca="1" si="41"/>
        <v>69.85380539499036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88.942307692307693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88.942307692307693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88.942307692307693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IFERROR(__xludf.DUMMYFUNCTION("IMPORTRANGE(""https://docs.google.com/spreadsheets/d/1MeEWN-I1oV_STSDYn1IFDPWt_1FKiwhDph83XaGc0o0/edit?usp=sharing"",""งบพรบ!AV64"")"),31200)</f>
        <v>31200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88.942307692307693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559770</v>
      </c>
      <c r="N181" s="155">
        <f t="shared" ca="1" si="92"/>
        <v>455382.45</v>
      </c>
      <c r="O181" s="155">
        <f t="shared" ref="O181:O189" ca="1" si="93">IF(L181&gt;0,N181*100/L181,0)</f>
        <v>86.287531975367131</v>
      </c>
      <c r="P181" s="155">
        <f t="shared" ref="P181:P189" ca="1" si="94">IF(M181&gt;0,N181*100/M181,0)</f>
        <v>81.35170695106919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559770</v>
      </c>
      <c r="N183" s="93">
        <f t="shared" ca="1" si="95"/>
        <v>455382.45</v>
      </c>
      <c r="O183" s="93">
        <f t="shared" ca="1" si="93"/>
        <v>86.287531975367131</v>
      </c>
      <c r="P183" s="93">
        <f t="shared" ca="1" si="94"/>
        <v>81.35170695106919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559770</v>
      </c>
      <c r="N184" s="497">
        <f t="shared" ca="1" si="96"/>
        <v>455382.45</v>
      </c>
      <c r="O184" s="497">
        <f t="shared" ca="1" si="93"/>
        <v>86.287531975367131</v>
      </c>
      <c r="P184" s="497">
        <f t="shared" ca="1" si="94"/>
        <v>81.35170695106919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IFERROR(__xludf.DUMMYFUNCTION("IMPORTRANGE(""https://docs.google.com/spreadsheets/d/1MeEWN-I1oV_STSDYn1IFDPWt_1FKiwhDph83XaGc0o0/edit?usp=sharing"",""งบพรบ!CT64"")"),559770)</f>
        <v>559770</v>
      </c>
      <c r="N186" s="93">
        <f ca="1">IFERROR(__xludf.DUMMYFUNCTION("IMPORTRANGE(""https://docs.google.com/spreadsheets/d/1MeEWN-I1oV_STSDYn1IFDPWt_1FKiwhDph83XaGc0o0/edit?usp=sharing"",""งบพรบ!CV64"")"),455382.45)</f>
        <v>455382.45</v>
      </c>
      <c r="O186" s="93">
        <f t="shared" ca="1" si="93"/>
        <v>86.287531975367131</v>
      </c>
      <c r="P186" s="93">
        <f t="shared" ca="1" si="94"/>
        <v>81.35170695106919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20000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20000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185254.39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120504.39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185254.39</v>
      </c>
      <c r="O238" s="155">
        <f ca="1">IF(L238&gt;0,N238*100/L238,0)</f>
        <v>81.341115257958293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72">
        <v>120504.39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72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72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26900</v>
      </c>
      <c r="N261" s="155">
        <f t="shared" ca="1" si="115"/>
        <v>24985</v>
      </c>
      <c r="O261" s="155">
        <f t="shared" ref="O261:O269" ca="1" si="116">IF(L261&gt;0,N261*100/L261,0)</f>
        <v>92.881040892193312</v>
      </c>
      <c r="P261" s="155">
        <f t="shared" ref="P261:P269" ca="1" si="117">IF(M261&gt;0,N261*100/M261,0)</f>
        <v>92.881040892193312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26900</v>
      </c>
      <c r="N263" s="93">
        <f t="shared" ca="1" si="118"/>
        <v>24985</v>
      </c>
      <c r="O263" s="93">
        <f t="shared" ca="1" si="116"/>
        <v>92.881040892193312</v>
      </c>
      <c r="P263" s="93">
        <f t="shared" ca="1" si="117"/>
        <v>92.881040892193312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26900</v>
      </c>
      <c r="N264" s="497">
        <f t="shared" ca="1" si="119"/>
        <v>24985</v>
      </c>
      <c r="O264" s="497">
        <f t="shared" ca="1" si="116"/>
        <v>92.881040892193312</v>
      </c>
      <c r="P264" s="497">
        <f t="shared" ca="1" si="117"/>
        <v>92.881040892193312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IFERROR(__xludf.DUMMYFUNCTION("IMPORTRANGE(""https://docs.google.com/spreadsheets/d/1MeEWN-I1oV_STSDYn1IFDPWt_1FKiwhDph83XaGc0o0/edit?usp=sharing"",""งบพรบ!DD64"")"),26900)</f>
        <v>26900</v>
      </c>
      <c r="N266" s="93">
        <f ca="1">IFERROR(__xludf.DUMMYFUNCTION("IMPORTRANGE(""https://docs.google.com/spreadsheets/d/1MeEWN-I1oV_STSDYn1IFDPWt_1FKiwhDph83XaGc0o0/edit?usp=sharing"",""งบพรบ!DF64"")"),24985)</f>
        <v>24985</v>
      </c>
      <c r="O266" s="93">
        <f t="shared" ca="1" si="116"/>
        <v>92.881040892193312</v>
      </c>
      <c r="P266" s="93">
        <f t="shared" ca="1" si="117"/>
        <v>92.881040892193312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63800</v>
      </c>
      <c r="N298" s="155">
        <f t="shared" ca="1" si="134"/>
        <v>63800</v>
      </c>
      <c r="O298" s="155">
        <f t="shared" ref="O298:O306" ca="1" si="135">IF(L298&gt;0,N298*100/L298,0)</f>
        <v>100</v>
      </c>
      <c r="P298" s="155">
        <f t="shared" ref="P298:P306" ca="1" si="136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63800</v>
      </c>
      <c r="N300" s="93">
        <f t="shared" ca="1" si="137"/>
        <v>63800</v>
      </c>
      <c r="O300" s="93">
        <f t="shared" ca="1" si="135"/>
        <v>100</v>
      </c>
      <c r="P300" s="93">
        <f t="shared" ca="1" si="136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63800</v>
      </c>
      <c r="N301" s="497">
        <f t="shared" ca="1" si="138"/>
        <v>63800</v>
      </c>
      <c r="O301" s="497">
        <f t="shared" ca="1" si="135"/>
        <v>100</v>
      </c>
      <c r="P301" s="497">
        <f t="shared" ca="1" si="136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IFERROR(__xludf.DUMMYFUNCTION("IMPORTRANGE(""https://docs.google.com/spreadsheets/d/1MeEWN-I1oV_STSDYn1IFDPWt_1FKiwhDph83XaGc0o0/edit?usp=sharing"",""งบพรบ!DZ64"")"),63800)</f>
        <v>63800</v>
      </c>
      <c r="O303" s="93">
        <f t="shared" ca="1" si="135"/>
        <v>100</v>
      </c>
      <c r="P303" s="93">
        <f t="shared" ca="1" si="136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15</v>
      </c>
      <c r="K311" s="497">
        <f t="shared" ca="1" si="140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3</v>
      </c>
      <c r="K312" s="497">
        <f t="shared" ca="1" si="140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1267</v>
      </c>
      <c r="K327" s="445">
        <f ca="1">IF(I327&gt;0,J327*100/I327,0)</f>
        <v>158.375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591100</v>
      </c>
      <c r="N328" s="155">
        <f t="shared" ca="1" si="148"/>
        <v>384702.64</v>
      </c>
      <c r="O328" s="155">
        <f t="shared" ref="O328:O336" ca="1" si="149">IF(L328&gt;0,N328*100/L328,0)</f>
        <v>65.358926265715255</v>
      </c>
      <c r="P328" s="155">
        <f t="shared" ref="P328:P336" ca="1" si="150">IF(M328&gt;0,N328*100/M328,0)</f>
        <v>65.08249703941803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591100</v>
      </c>
      <c r="N330" s="93">
        <f t="shared" ca="1" si="151"/>
        <v>384702.64</v>
      </c>
      <c r="O330" s="93">
        <f t="shared" ca="1" si="149"/>
        <v>65.358926265715255</v>
      </c>
      <c r="P330" s="93">
        <f t="shared" ca="1" si="150"/>
        <v>65.08249703941803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591100</v>
      </c>
      <c r="N331" s="497">
        <f t="shared" ca="1" si="152"/>
        <v>384702.64</v>
      </c>
      <c r="O331" s="497">
        <f t="shared" ca="1" si="149"/>
        <v>65.358926265715255</v>
      </c>
      <c r="P331" s="497">
        <f t="shared" ca="1" si="150"/>
        <v>65.08249703941803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IFERROR(__xludf.DUMMYFUNCTION("IMPORTRANGE(""https://docs.google.com/spreadsheets/d/1MeEWN-I1oV_STSDYn1IFDPWt_1FKiwhDph83XaGc0o0/edit?usp=sharing"",""งบพรบ!ER64"")"),591100)</f>
        <v>591100</v>
      </c>
      <c r="N333" s="93">
        <f ca="1">IFERROR(__xludf.DUMMYFUNCTION("IMPORTRANGE(""https://docs.google.com/spreadsheets/d/1MeEWN-I1oV_STSDYn1IFDPWt_1FKiwhDph83XaGc0o0/edit?usp=sharing"",""งบพรบ!ET64"")"),384702.64)</f>
        <v>384702.64</v>
      </c>
      <c r="O333" s="93">
        <f t="shared" ca="1" si="149"/>
        <v>65.358926265715255</v>
      </c>
      <c r="P333" s="93">
        <f t="shared" ca="1" si="150"/>
        <v>65.08249703941803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IFERROR(__xludf.DUMMYFUNCTION("IMPORTRANGE(""https://docs.google.com/spreadsheets/d/1kVcqe37tkHyjCSG3S0O1AXqVkqjo8mSIZil3BcpIysc/edit?usp=sharing"",""ศูนย์!D64"")"),686)</f>
        <v>686</v>
      </c>
      <c r="K338" s="497">
        <f ca="1">IF(I338&gt;0,J338*100/I338,0)</f>
        <v>85.75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354110</v>
      </c>
      <c r="N345" s="155">
        <f t="shared" ca="1" si="154"/>
        <v>228036.93</v>
      </c>
      <c r="O345" s="155">
        <f t="shared" ref="O345:O353" ca="1" si="155">IF(L345&gt;0,N345*100/L345,0)</f>
        <v>78.065430830851398</v>
      </c>
      <c r="P345" s="155">
        <f t="shared" ref="P345:P353" ca="1" si="156">IF(M345&gt;0,N345*100/M345,0)</f>
        <v>64.39720143458247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354110</v>
      </c>
      <c r="N347" s="93">
        <f t="shared" ca="1" si="157"/>
        <v>228036.93</v>
      </c>
      <c r="O347" s="93">
        <f t="shared" ca="1" si="155"/>
        <v>78.065430830851398</v>
      </c>
      <c r="P347" s="93">
        <f t="shared" ca="1" si="156"/>
        <v>64.39720143458247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278110</v>
      </c>
      <c r="N348" s="497">
        <f t="shared" ca="1" si="158"/>
        <v>152036.93</v>
      </c>
      <c r="O348" s="497">
        <f t="shared" ca="1" si="155"/>
        <v>70.351640368330948</v>
      </c>
      <c r="P348" s="497">
        <f t="shared" ca="1" si="156"/>
        <v>54.667911977275182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IFERROR(__xludf.DUMMYFUNCTION("IMPORTRANGE(""https://docs.google.com/spreadsheets/d/1MeEWN-I1oV_STSDYn1IFDPWt_1FKiwhDph83XaGc0o0/edit?usp=sharing"",""งบพรบ!FB64"")"),278110)</f>
        <v>278110</v>
      </c>
      <c r="N350" s="93">
        <f ca="1">IFERROR(__xludf.DUMMYFUNCTION("IMPORTRANGE(""https://docs.google.com/spreadsheets/d/1MeEWN-I1oV_STSDYn1IFDPWt_1FKiwhDph83XaGc0o0/edit?usp=sharing"",""งบพรบ!FD64"")"),152036.93)</f>
        <v>152036.93</v>
      </c>
      <c r="O350" s="93">
        <f t="shared" ca="1" si="155"/>
        <v>70.351640368330948</v>
      </c>
      <c r="P350" s="93">
        <f t="shared" ca="1" si="156"/>
        <v>54.667911977275182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486800</v>
      </c>
      <c r="N414" s="549">
        <f t="shared" si="180"/>
        <v>361908.43</v>
      </c>
      <c r="O414" s="549">
        <f ca="1">IF(L414&gt;0,N414*100/L414,0)</f>
        <v>74.34437756778965</v>
      </c>
      <c r="P414" s="549">
        <f ca="1">IF(M414&gt;0,N414*100/M414,0)</f>
        <v>74.34437756778965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205300</v>
      </c>
      <c r="N419" s="155">
        <f t="shared" si="183"/>
        <v>204065</v>
      </c>
      <c r="O419" s="155">
        <f t="shared" ref="O419:O424" ca="1" si="184">IF(L419&gt;0,N419*100/L419,0)</f>
        <v>99.39844130540672</v>
      </c>
      <c r="P419" s="155">
        <f t="shared" ref="P419:P424" ca="1" si="185">IF(M419&gt;0,N419*100/M419,0)</f>
        <v>99.39844130540672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205300</v>
      </c>
      <c r="N421" s="93">
        <f t="shared" si="186"/>
        <v>204065</v>
      </c>
      <c r="O421" s="93">
        <f t="shared" ca="1" si="184"/>
        <v>99.39844130540672</v>
      </c>
      <c r="P421" s="93">
        <f t="shared" ca="1" si="185"/>
        <v>99.39844130540672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205300</v>
      </c>
      <c r="N422" s="497">
        <f t="shared" si="187"/>
        <v>204065</v>
      </c>
      <c r="O422" s="497">
        <f t="shared" ca="1" si="184"/>
        <v>99.39844130540672</v>
      </c>
      <c r="P422" s="497">
        <f t="shared" ca="1" si="185"/>
        <v>99.39844130540672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</f>
        <v>205300</v>
      </c>
      <c r="N424" s="93">
        <f>N425+N426+N427+N428</f>
        <v>204065</v>
      </c>
      <c r="O424" s="93">
        <f t="shared" ca="1" si="184"/>
        <v>99.39844130540672</v>
      </c>
      <c r="P424" s="93">
        <f t="shared" ca="1" si="185"/>
        <v>99.39844130540672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23265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150165.23000000001</v>
      </c>
      <c r="O544" s="155">
        <f t="shared" ref="O544:O549" ca="1" si="236">IF(L544&gt;0,N544*100/L544,0)</f>
        <v>68.50603558394161</v>
      </c>
      <c r="P544" s="155">
        <f t="shared" ref="P544:P549" ca="1" si="237">IF(M544&gt;0,N544*100/M544,0)</f>
        <v>68.50603558394161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150165.23000000001</v>
      </c>
      <c r="O546" s="93">
        <f t="shared" ca="1" si="236"/>
        <v>68.50603558394161</v>
      </c>
      <c r="P546" s="93">
        <f t="shared" ca="1" si="237"/>
        <v>68.50603558394161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150165.23000000001</v>
      </c>
      <c r="O547" s="497">
        <f t="shared" ca="1" si="236"/>
        <v>68.50603558394161</v>
      </c>
      <c r="P547" s="497">
        <f t="shared" ca="1" si="237"/>
        <v>68.50603558394161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150165.23000000001</v>
      </c>
      <c r="O549" s="93">
        <f t="shared" ca="1" si="236"/>
        <v>68.50603558394161</v>
      </c>
      <c r="P549" s="93">
        <f t="shared" ca="1" si="237"/>
        <v>68.50603558394161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87533.33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62631.9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20700</v>
      </c>
      <c r="N655" s="195">
        <f t="shared" si="272"/>
        <v>4033.2</v>
      </c>
      <c r="O655" s="195">
        <f t="shared" ref="O655:O660" ca="1" si="273">IF(L655&gt;0,N655*100/L655,0)</f>
        <v>19.484057971014494</v>
      </c>
      <c r="P655" s="195">
        <f t="shared" ref="P655:P660" ca="1" si="274">IF(M655&gt;0,N655*100/M655,0)</f>
        <v>19.484057971014494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20700</v>
      </c>
      <c r="N657" s="93">
        <f t="shared" si="275"/>
        <v>4033.2</v>
      </c>
      <c r="O657" s="93">
        <f t="shared" ca="1" si="273"/>
        <v>19.484057971014494</v>
      </c>
      <c r="P657" s="93">
        <f t="shared" ca="1" si="274"/>
        <v>19.484057971014494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20700</v>
      </c>
      <c r="N658" s="497">
        <f t="shared" si="276"/>
        <v>4033.2</v>
      </c>
      <c r="O658" s="497">
        <f t="shared" ca="1" si="273"/>
        <v>19.484057971014494</v>
      </c>
      <c r="P658" s="497">
        <f t="shared" ca="1" si="274"/>
        <v>19.484057971014494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</f>
        <v>20700</v>
      </c>
      <c r="N660" s="93">
        <f>N661+N662+N663+N664</f>
        <v>4033.2</v>
      </c>
      <c r="O660" s="93">
        <f t="shared" ca="1" si="273"/>
        <v>19.484057971014494</v>
      </c>
      <c r="P660" s="93">
        <f t="shared" ca="1" si="274"/>
        <v>19.484057971014494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4033.2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224</v>
      </c>
      <c r="K672" s="497">
        <f t="shared" ref="K672:K675" ca="1" si="280">IF(I$669&gt;0,J672*100/I$669,0)</f>
        <v>121.08108108108108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224</v>
      </c>
      <c r="K673" s="497">
        <f t="shared" ca="1" si="280"/>
        <v>121.08108108108108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3645</v>
      </c>
      <c r="O685" s="195">
        <f t="shared" ref="O685:O688" ca="1" si="282">IF(L685&gt;0,N685*100/L685,0)</f>
        <v>8.7620192307692299</v>
      </c>
      <c r="P685" s="195">
        <f t="shared" ref="P685:P688" ca="1" si="283">IF(M685&gt;0,N685*100/M685,0)</f>
        <v>8.7620192307692299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3645</v>
      </c>
      <c r="O687" s="93">
        <f t="shared" ca="1" si="282"/>
        <v>8.7620192307692299</v>
      </c>
      <c r="P687" s="93">
        <f t="shared" ca="1" si="283"/>
        <v>8.7620192307692299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3645</v>
      </c>
      <c r="O688" s="497">
        <f t="shared" ca="1" si="282"/>
        <v>8.7620192307692299</v>
      </c>
      <c r="P688" s="497">
        <f t="shared" ca="1" si="283"/>
        <v>8.7620192307692299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3645</v>
      </c>
      <c r="O690" s="93">
        <f ca="1">IF(L690&gt;0,N690*100/L690,0)</f>
        <v>8.7620192307692299</v>
      </c>
      <c r="P690" s="93">
        <f ca="1">IF(M690&gt;0,N690*100/M690,0)</f>
        <v>8.7620192307692299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3645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26</v>
      </c>
      <c r="K721" s="195">
        <f t="shared" ca="1" si="290"/>
        <v>74.285714285714292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334.34</v>
      </c>
      <c r="K722" s="195">
        <f t="shared" ca="1" si="290"/>
        <v>86.616580310880835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IFERROR(__xludf.DUMMYFUNCTION("IMPORTRANGE(""https://docs.google.com/spreadsheets/d/1XWAQStnk-4SwqDmLtmXYiTMKHgktTP8We1SCoS47DrQ/edit?usp=sharing"",""จัดที่ดิน!BM64"")"),26)</f>
        <v>26</v>
      </c>
      <c r="K723" s="497">
        <f t="shared" ca="1" si="290"/>
        <v>74.285714285714292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IFERROR(__xludf.DUMMYFUNCTION("IMPORTRANGE(""https://docs.google.com/spreadsheets/d/1XWAQStnk-4SwqDmLtmXYiTMKHgktTP8We1SCoS47DrQ/edit?usp=sharing"",""จัดที่ดิน!BN64"")"),29)</f>
        <v>29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IFERROR(__xludf.DUMMYFUNCTION("IMPORTRANGE(""https://docs.google.com/spreadsheets/d/1XWAQStnk-4SwqDmLtmXYiTMKHgktTP8We1SCoS47DrQ/edit?usp=sharing"",""จัดที่ดิน!BO64"")"),334.34)</f>
        <v>334.34</v>
      </c>
      <c r="K725" s="497">
        <f t="shared" ref="K725:K726" ca="1" si="291">IF(I725&gt;0,J725*100/I725,0)</f>
        <v>86.616580310880835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4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3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51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9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93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IFERROR(__xludf.DUMMYFUNCTION("IMPORTRANGE(""https://docs.google.com/spreadsheets/d/19vJNZY_5yjcGF2XGBMNZRCAIB0Kwfpjp8YEOfu-bneM/edit?usp=sharing"",""งานกองทุน!F64"")"),1541830.2)</f>
        <v>1541830.2</v>
      </c>
      <c r="K821" s="497">
        <f t="shared" ref="K821:K828" ca="1" si="334">IF(I821&gt;0,J821*100/I821,0)</f>
        <v>74.870106454484798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IFERROR(__xludf.DUMMYFUNCTION("IMPORTRANGE(""https://docs.google.com/spreadsheets/d/19vJNZY_5yjcGF2XGBMNZRCAIB0Kwfpjp8YEOfu-bneM/edit?usp=sharing"",""งานกองทุน!E64"")"),73)</f>
        <v>73</v>
      </c>
      <c r="K822" s="497">
        <f t="shared" ca="1" si="334"/>
        <v>66.36363636363636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IFERROR(__xludf.DUMMYFUNCTION("IMPORTRANGE(""https://docs.google.com/spreadsheets/d/19vJNZY_5yjcGF2XGBMNZRCAIB0Kwfpjp8YEOfu-bneM/edit?usp=sharing"",""งานกองทุน!K64"")"),1883891.01)</f>
        <v>1883891.01</v>
      </c>
      <c r="K823" s="497">
        <f t="shared" ca="1" si="334"/>
        <v>31.007697620720226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IFERROR(__xludf.DUMMYFUNCTION("IMPORTRANGE(""https://docs.google.com/spreadsheets/d/19vJNZY_5yjcGF2XGBMNZRCAIB0Kwfpjp8YEOfu-bneM/edit?usp=sharing"",""งานกองทุน!J64"")"),111)</f>
        <v>111</v>
      </c>
      <c r="K824" s="497">
        <f t="shared" ca="1" si="334"/>
        <v>54.146341463414636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IFERROR(__xludf.DUMMYFUNCTION("IMPORTRANGE(""https://docs.google.com/spreadsheets/d/19vJNZY_5yjcGF2XGBMNZRCAIB0Kwfpjp8YEOfu-bneM/edit?usp=sharing"",""งานกองทุน!P64"")"),571929.76)</f>
        <v>571929.76</v>
      </c>
      <c r="K825" s="497">
        <f t="shared" ca="1" si="334"/>
        <v>39.514061610457389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IFERROR(__xludf.DUMMYFUNCTION("IMPORTRANGE(""https://docs.google.com/spreadsheets/d/19vJNZY_5yjcGF2XGBMNZRCAIB0Kwfpjp8YEOfu-bneM/edit?usp=sharing"",""งานกองทุน!O64"")"),1245)</f>
        <v>1245</v>
      </c>
      <c r="K826" s="497">
        <f t="shared" ca="1" si="334"/>
        <v>85.921325051759837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IFERROR(__xludf.DUMMYFUNCTION("IMPORTRANGE(""https://docs.google.com/spreadsheets/d/19vJNZY_5yjcGF2XGBMNZRCAIB0Kwfpjp8YEOfu-bneM/edit?usp=sharing"",""งานกองทุน!U64"")"),5960000)</f>
        <v>5960000</v>
      </c>
      <c r="K827" s="497">
        <f t="shared" ca="1" si="334"/>
        <v>72.860635696821518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IFERROR(__xludf.DUMMYFUNCTION("IMPORTRANGE(""https://docs.google.com/spreadsheets/d/19vJNZY_5yjcGF2XGBMNZRCAIB0Kwfpjp8YEOfu-bneM/edit?usp=sharing"",""งานกองทุน!T64"")"),131)</f>
        <v>131</v>
      </c>
      <c r="K828" s="502">
        <f t="shared" ca="1" si="334"/>
        <v>40.061162079510702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A444-0992-45A0-B190-86791D9B9C2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1" width="16.8554687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2832876.2800000003</v>
      </c>
      <c r="N8" s="22">
        <f t="shared" ca="1" si="0"/>
        <v>2044950.71</v>
      </c>
      <c r="O8" s="22">
        <f t="shared" ref="O8:O16" ca="1" si="1">IF(L8&gt;0,N8*100/L8,0)</f>
        <v>75.887232565276648</v>
      </c>
      <c r="P8" s="22">
        <f t="shared" ref="P8:P16" ca="1" si="2">IF(M8&gt;0,N8*100/M8,0)</f>
        <v>72.186375537727329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2832876.2800000003</v>
      </c>
      <c r="N10" s="30">
        <f t="shared" ca="1" si="3"/>
        <v>2044950.71</v>
      </c>
      <c r="O10" s="30">
        <f t="shared" ca="1" si="1"/>
        <v>75.887232565276648</v>
      </c>
      <c r="P10" s="30">
        <f t="shared" ca="1" si="2"/>
        <v>72.186375537727329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2758976.2800000003</v>
      </c>
      <c r="N11" s="497">
        <f t="shared" ca="1" si="4"/>
        <v>1971050.71</v>
      </c>
      <c r="O11" s="497">
        <f t="shared" ca="1" si="1"/>
        <v>75.20731884602661</v>
      </c>
      <c r="P11" s="497">
        <f t="shared" ca="1" si="2"/>
        <v>71.441379336541445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2758976.2800000003</v>
      </c>
      <c r="N13" s="93">
        <f t="shared" ca="1" si="5"/>
        <v>1971050.71</v>
      </c>
      <c r="O13" s="93">
        <f t="shared" ca="1" si="1"/>
        <v>75.20731884602661</v>
      </c>
      <c r="P13" s="93">
        <f t="shared" ca="1" si="2"/>
        <v>71.441379336541445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2333963.2800000003</v>
      </c>
      <c r="N18" s="22">
        <f t="shared" ca="1" si="8"/>
        <v>1821082.71</v>
      </c>
      <c r="O18" s="22">
        <f t="shared" ref="O18:O26" ca="1" si="9">IF(L18&gt;0,N18*100/L18,0)</f>
        <v>82.934439227437707</v>
      </c>
      <c r="P18" s="22">
        <f t="shared" ref="P18:P26" ca="1" si="10">IF(M18&gt;0,N18*100/M18,0)</f>
        <v>78.025336799643213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2333963.2800000003</v>
      </c>
      <c r="N20" s="30">
        <f t="shared" ca="1" si="11"/>
        <v>1821082.71</v>
      </c>
      <c r="O20" s="30">
        <f t="shared" ca="1" si="9"/>
        <v>82.934439227437707</v>
      </c>
      <c r="P20" s="30">
        <f t="shared" ca="1" si="10"/>
        <v>78.025336799643213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2260063.2800000003</v>
      </c>
      <c r="N21" s="497">
        <f t="shared" ca="1" si="12"/>
        <v>1747182.71</v>
      </c>
      <c r="O21" s="497">
        <f t="shared" ca="1" si="9"/>
        <v>82.340095008742125</v>
      </c>
      <c r="P21" s="497">
        <f t="shared" ca="1" si="10"/>
        <v>77.306804878489942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2260063.2800000003</v>
      </c>
      <c r="N23" s="93">
        <f t="shared" ca="1" si="13"/>
        <v>1747182.71</v>
      </c>
      <c r="O23" s="93">
        <f t="shared" ca="1" si="9"/>
        <v>82.340095008742125</v>
      </c>
      <c r="P23" s="93">
        <f t="shared" ca="1" si="10"/>
        <v>77.306804878489942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223868</v>
      </c>
      <c r="O28" s="22">
        <f t="shared" ref="O28:O37" ca="1" si="17">IF(L28&gt;0,N28*100/L28,0)</f>
        <v>44.871149879838768</v>
      </c>
      <c r="P28" s="22">
        <f t="shared" ref="P28:P37" ca="1" si="18">IF(M28&gt;0,N28*100/M28,0)</f>
        <v>44.871149879838768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223868</v>
      </c>
      <c r="O30" s="30">
        <f t="shared" ca="1" si="17"/>
        <v>44.871149879838768</v>
      </c>
      <c r="P30" s="30">
        <f t="shared" ca="1" si="18"/>
        <v>44.871149879838768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498913</v>
      </c>
      <c r="N31" s="497">
        <f t="shared" si="20"/>
        <v>223868</v>
      </c>
      <c r="O31" s="497">
        <f t="shared" ca="1" si="17"/>
        <v>44.871149879838768</v>
      </c>
      <c r="P31" s="497">
        <f t="shared" ca="1" si="18"/>
        <v>44.871149879838768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498913</v>
      </c>
      <c r="N33" s="93">
        <f t="shared" si="21"/>
        <v>223868</v>
      </c>
      <c r="O33" s="93">
        <f t="shared" ca="1" si="17"/>
        <v>44.871149879838768</v>
      </c>
      <c r="P33" s="93">
        <f t="shared" ca="1" si="18"/>
        <v>44.871149879838768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2333963.2800000003</v>
      </c>
      <c r="N37" s="59">
        <f t="shared" ca="1" si="24"/>
        <v>1821082.71</v>
      </c>
      <c r="O37" s="59">
        <f t="shared" ca="1" si="17"/>
        <v>82.934439227437707</v>
      </c>
      <c r="P37" s="59">
        <f t="shared" ca="1" si="18"/>
        <v>78.025336799643213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369613.28</v>
      </c>
      <c r="N41" s="85">
        <f t="shared" ca="1" si="25"/>
        <v>279980</v>
      </c>
      <c r="O41" s="85">
        <f t="shared" ref="O41:O49" ca="1" si="26">IF(L41&gt;0,N41*100/L41,0)</f>
        <v>78.845395663193472</v>
      </c>
      <c r="P41" s="85">
        <f t="shared" ref="P41:P49" ca="1" si="27">IF(M41&gt;0,N41*100/M41,0)</f>
        <v>75.74944276893946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369613.28</v>
      </c>
      <c r="N43" s="92">
        <f t="shared" ca="1" si="28"/>
        <v>279980</v>
      </c>
      <c r="O43" s="92">
        <f t="shared" ca="1" si="26"/>
        <v>78.845395663193472</v>
      </c>
      <c r="P43" s="92">
        <f t="shared" ca="1" si="27"/>
        <v>75.74944276893946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369613.28</v>
      </c>
      <c r="N44" s="497">
        <f t="shared" ca="1" si="29"/>
        <v>279980</v>
      </c>
      <c r="O44" s="497">
        <f t="shared" ca="1" si="26"/>
        <v>78.845395663193472</v>
      </c>
      <c r="P44" s="497">
        <f t="shared" ca="1" si="27"/>
        <v>75.74944276893946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IFERROR(__xludf.DUMMYFUNCTION("IMPORTRANGE(""https://docs.google.com/spreadsheets/d/1MeEWN-I1oV_STSDYn1IFDPWt_1FKiwhDph83XaGc0o0/edit?usp=sharing"",""งบพรบ!R65"")"),369613.28)</f>
        <v>369613.28</v>
      </c>
      <c r="N46" s="93">
        <f ca="1">IFERROR(__xludf.DUMMYFUNCTION("IMPORTRANGE(""https://docs.google.com/spreadsheets/d/1MeEWN-I1oV_STSDYn1IFDPWt_1FKiwhDph83XaGc0o0/edit?usp=sharing"",""งบพรบ!T65"")"),279980)</f>
        <v>279980</v>
      </c>
      <c r="O46" s="93">
        <f t="shared" ca="1" si="26"/>
        <v>78.845395663193472</v>
      </c>
      <c r="P46" s="93">
        <f t="shared" ca="1" si="27"/>
        <v>75.74944276893946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771220</v>
      </c>
      <c r="N53" s="116">
        <f t="shared" ca="1" si="31"/>
        <v>654926.56999999995</v>
      </c>
      <c r="O53" s="116">
        <f t="shared" ref="O53:O61" ca="1" si="32">IF(L53&gt;0,N53*100/L53,0)</f>
        <v>91.649394066610682</v>
      </c>
      <c r="P53" s="116">
        <f t="shared" ref="P53:P61" ca="1" si="33">IF(M53&gt;0,N53*100/M53,0)</f>
        <v>84.920848785041869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771220</v>
      </c>
      <c r="N55" s="123">
        <f t="shared" ca="1" si="34"/>
        <v>654926.56999999995</v>
      </c>
      <c r="O55" s="123">
        <f t="shared" ca="1" si="32"/>
        <v>91.649394066610682</v>
      </c>
      <c r="P55" s="123">
        <f t="shared" ca="1" si="33"/>
        <v>84.920848785041869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743320</v>
      </c>
      <c r="N56" s="497">
        <f t="shared" ca="1" si="35"/>
        <v>627026.56999999995</v>
      </c>
      <c r="O56" s="497">
        <f t="shared" ca="1" si="32"/>
        <v>91.310116499199054</v>
      </c>
      <c r="P56" s="497">
        <f t="shared" ca="1" si="33"/>
        <v>84.354863315933912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IFERROR(__xludf.DUMMYFUNCTION("IMPORTRANGE(""https://docs.google.com/spreadsheets/d/1MeEWN-I1oV_STSDYn1IFDPWt_1FKiwhDph83XaGc0o0/edit?usp=sharing"",""งบพรบ!AB65"")"),743320)</f>
        <v>743320</v>
      </c>
      <c r="N58" s="93">
        <f ca="1">IFERROR(__xludf.DUMMYFUNCTION("IMPORTRANGE(""https://docs.google.com/spreadsheets/d/1MeEWN-I1oV_STSDYn1IFDPWt_1FKiwhDph83XaGc0o0/edit?usp=sharing"",""งบพรบ!AD65"")"),627026.57)</f>
        <v>627026.56999999995</v>
      </c>
      <c r="O58" s="93">
        <f t="shared" ca="1" si="32"/>
        <v>91.310116499199054</v>
      </c>
      <c r="P58" s="93">
        <f t="shared" ca="1" si="33"/>
        <v>84.354863315933912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397480</v>
      </c>
      <c r="N88" s="155">
        <f t="shared" ca="1" si="49"/>
        <v>343746.14</v>
      </c>
      <c r="O88" s="155">
        <f t="shared" ref="O88:O96" ca="1" si="50">IF(L88&gt;0,N88*100/L88,0)</f>
        <v>86.481367615980673</v>
      </c>
      <c r="P88" s="155">
        <f t="shared" ref="P88:P96" ca="1" si="51">IF(M88&gt;0,N88*100/M88,0)</f>
        <v>86.481367615980673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397480</v>
      </c>
      <c r="N90" s="93">
        <f t="shared" ca="1" si="52"/>
        <v>343746.14</v>
      </c>
      <c r="O90" s="93">
        <f t="shared" ca="1" si="50"/>
        <v>86.481367615980673</v>
      </c>
      <c r="P90" s="93">
        <f t="shared" ca="1" si="51"/>
        <v>86.481367615980673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397480</v>
      </c>
      <c r="N91" s="497">
        <f t="shared" ca="1" si="53"/>
        <v>343746.14</v>
      </c>
      <c r="O91" s="497">
        <f t="shared" ca="1" si="50"/>
        <v>86.481367615980673</v>
      </c>
      <c r="P91" s="497">
        <f t="shared" ca="1" si="51"/>
        <v>86.481367615980673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IFERROR(__xludf.DUMMYFUNCTION("IMPORTRANGE(""https://docs.google.com/spreadsheets/d/1MeEWN-I1oV_STSDYn1IFDPWt_1FKiwhDph83XaGc0o0/edit?usp=sharing"",""งบพรบ!AV65"")"),397480)</f>
        <v>397480</v>
      </c>
      <c r="N93" s="93">
        <f ca="1">IFERROR(__xludf.DUMMYFUNCTION("IMPORTRANGE(""https://docs.google.com/spreadsheets/d/1MeEWN-I1oV_STSDYn1IFDPWt_1FKiwhDph83XaGc0o0/edit?usp=sharing"",""งบพรบ!AX65"")"),343746.14)</f>
        <v>343746.14</v>
      </c>
      <c r="O93" s="93">
        <f t="shared" ca="1" si="50"/>
        <v>86.481367615980673</v>
      </c>
      <c r="P93" s="93">
        <f t="shared" ca="1" si="51"/>
        <v>86.481367615980673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3450</v>
      </c>
      <c r="O149" s="155">
        <f t="shared" ref="O149:O157" ca="1" si="78">IF(L149&gt;0,N149*100/L149,0)</f>
        <v>46</v>
      </c>
      <c r="P149" s="155">
        <f t="shared" ref="P149:P157" ca="1" si="79">IF(M149&gt;0,N149*100/M149,0)</f>
        <v>46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3450</v>
      </c>
      <c r="O151" s="93">
        <f t="shared" ca="1" si="78"/>
        <v>46</v>
      </c>
      <c r="P151" s="93">
        <f t="shared" ca="1" si="79"/>
        <v>46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3450</v>
      </c>
      <c r="O152" s="497">
        <f t="shared" ca="1" si="78"/>
        <v>46</v>
      </c>
      <c r="P152" s="497">
        <f t="shared" ca="1" si="79"/>
        <v>46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IFERROR(__xludf.DUMMYFUNCTION("IMPORTRANGE(""https://docs.google.com/spreadsheets/d/1MeEWN-I1oV_STSDYn1IFDPWt_1FKiwhDph83XaGc0o0/edit?usp=sharing"",""งบพรบ!CB65"")"),3450)</f>
        <v>3450</v>
      </c>
      <c r="O154" s="93">
        <f t="shared" ca="1" si="78"/>
        <v>46</v>
      </c>
      <c r="P154" s="93">
        <f t="shared" ca="1" si="79"/>
        <v>46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31190</v>
      </c>
      <c r="N165" s="155">
        <f t="shared" ca="1" si="84"/>
        <v>31190</v>
      </c>
      <c r="O165" s="155">
        <f t="shared" ref="O165:O173" ca="1" si="85">IF(L165&gt;0,N165*100/L165,0)</f>
        <v>148.17102137767222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31190</v>
      </c>
      <c r="N167" s="93">
        <f t="shared" ca="1" si="87"/>
        <v>31190</v>
      </c>
      <c r="O167" s="93">
        <f t="shared" ca="1" si="85"/>
        <v>148.17102137767222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31190</v>
      </c>
      <c r="N168" s="497">
        <f t="shared" ca="1" si="88"/>
        <v>31190</v>
      </c>
      <c r="O168" s="497">
        <f t="shared" ca="1" si="85"/>
        <v>148.17102137767222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IFERROR(__xludf.DUMMYFUNCTION("IMPORTRANGE(""https://docs.google.com/spreadsheets/d/1MeEWN-I1oV_STSDYn1IFDPWt_1FKiwhDph83XaGc0o0/edit?usp=sharing"",""งบพรบ!CJ65"")"),31190)</f>
        <v>31190</v>
      </c>
      <c r="N170" s="93">
        <f ca="1">IFERROR(__xludf.DUMMYFUNCTION("IMPORTRANGE(""https://docs.google.com/spreadsheets/d/1MeEWN-I1oV_STSDYn1IFDPWt_1FKiwhDph83XaGc0o0/edit?usp=sharing"",""งบพรบ!CL65"")"),31190)</f>
        <v>31190</v>
      </c>
      <c r="O170" s="93">
        <f t="shared" ca="1" si="85"/>
        <v>148.17102137767222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45500</v>
      </c>
      <c r="N181" s="155">
        <f t="shared" ca="1" si="92"/>
        <v>20150</v>
      </c>
      <c r="O181" s="155">
        <f t="shared" ref="O181:O189" ca="1" si="93">IF(L181&gt;0,N181*100/L181,0)</f>
        <v>44.285714285714285</v>
      </c>
      <c r="P181" s="155">
        <f t="shared" ref="P181:P189" ca="1" si="94">IF(M181&gt;0,N181*100/M181,0)</f>
        <v>44.285714285714285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45500</v>
      </c>
      <c r="N183" s="93">
        <f t="shared" ca="1" si="95"/>
        <v>20150</v>
      </c>
      <c r="O183" s="93">
        <f t="shared" ca="1" si="93"/>
        <v>44.285714285714285</v>
      </c>
      <c r="P183" s="93">
        <f t="shared" ca="1" si="94"/>
        <v>44.285714285714285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45500</v>
      </c>
      <c r="N184" s="497">
        <f t="shared" ca="1" si="96"/>
        <v>20150</v>
      </c>
      <c r="O184" s="497">
        <f t="shared" ca="1" si="93"/>
        <v>44.285714285714285</v>
      </c>
      <c r="P184" s="497">
        <f t="shared" ca="1" si="94"/>
        <v>44.285714285714285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IFERROR(__xludf.DUMMYFUNCTION("IMPORTRANGE(""https://docs.google.com/spreadsheets/d/1MeEWN-I1oV_STSDYn1IFDPWt_1FKiwhDph83XaGc0o0/edit?usp=sharing"",""งบพรบ!CT65"")"),45500)</f>
        <v>45500</v>
      </c>
      <c r="N186" s="93">
        <f ca="1">IFERROR(__xludf.DUMMYFUNCTION("IMPORTRANGE(""https://docs.google.com/spreadsheets/d/1MeEWN-I1oV_STSDYn1IFDPWt_1FKiwhDph83XaGc0o0/edit?usp=sharing"",""งบพรบ!CV65"")"),20150)</f>
        <v>20150</v>
      </c>
      <c r="O186" s="93">
        <f t="shared" ca="1" si="93"/>
        <v>44.285714285714285</v>
      </c>
      <c r="P186" s="93">
        <f t="shared" ca="1" si="94"/>
        <v>44.285714285714285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1670</v>
      </c>
      <c r="O191" s="155">
        <f ca="1">IF(L191&gt;0,N191*100/L191,0)</f>
        <v>27.833333333333332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21055</v>
      </c>
      <c r="O261" s="155">
        <f t="shared" ref="O261:O269" ca="1" si="117">IF(L261&gt;0,N261*100/L261,0)</f>
        <v>78.271375464684013</v>
      </c>
      <c r="P261" s="155">
        <f t="shared" ref="P261:P269" ca="1" si="118">IF(M261&gt;0,N261*100/M261,0)</f>
        <v>78.271375464684013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21055</v>
      </c>
      <c r="O263" s="93">
        <f t="shared" ca="1" si="117"/>
        <v>78.271375464684013</v>
      </c>
      <c r="P263" s="93">
        <f t="shared" ca="1" si="118"/>
        <v>78.271375464684013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21055</v>
      </c>
      <c r="O264" s="497">
        <f t="shared" ca="1" si="117"/>
        <v>78.271375464684013</v>
      </c>
      <c r="P264" s="497">
        <f t="shared" ca="1" si="118"/>
        <v>78.271375464684013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IFERROR(__xludf.DUMMYFUNCTION("IMPORTRANGE(""https://docs.google.com/spreadsheets/d/1MeEWN-I1oV_STSDYn1IFDPWt_1FKiwhDph83XaGc0o0/edit?usp=sharing"",""งบพรบ!DD65"")"),26900)</f>
        <v>26900</v>
      </c>
      <c r="N266" s="93">
        <f ca="1">IFERROR(__xludf.DUMMYFUNCTION("IMPORTRANGE(""https://docs.google.com/spreadsheets/d/1MeEWN-I1oV_STSDYn1IFDPWt_1FKiwhDph83XaGc0o0/edit?usp=sharing"",""งบพรบ!DF65"")"),21055)</f>
        <v>21055</v>
      </c>
      <c r="O266" s="93">
        <f t="shared" ca="1" si="117"/>
        <v>78.271375464684013</v>
      </c>
      <c r="P266" s="93">
        <f t="shared" ca="1" si="118"/>
        <v>78.271375464684013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512</v>
      </c>
      <c r="K327" s="445">
        <f ca="1">IF(I327&gt;0,J327*100/I327,0)</f>
        <v>73.142857142857139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121890</v>
      </c>
      <c r="O328" s="155">
        <f t="shared" ref="O328:O336" ca="1" si="150">IF(L328&gt;0,N328*100/L328,0)</f>
        <v>75.708074534161497</v>
      </c>
      <c r="P328" s="155">
        <f t="shared" ref="P328:P336" ca="1" si="151">IF(M328&gt;0,N328*100/M328,0)</f>
        <v>74.550458715596335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121890</v>
      </c>
      <c r="O330" s="93">
        <f t="shared" ca="1" si="150"/>
        <v>75.708074534161497</v>
      </c>
      <c r="P330" s="93">
        <f t="shared" ca="1" si="151"/>
        <v>74.550458715596335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163500</v>
      </c>
      <c r="N331" s="497">
        <f t="shared" ca="1" si="153"/>
        <v>121890</v>
      </c>
      <c r="O331" s="497">
        <f t="shared" ca="1" si="150"/>
        <v>75.708074534161497</v>
      </c>
      <c r="P331" s="497">
        <f t="shared" ca="1" si="151"/>
        <v>74.550458715596335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IFERROR(__xludf.DUMMYFUNCTION("IMPORTRANGE(""https://docs.google.com/spreadsheets/d/1MeEWN-I1oV_STSDYn1IFDPWt_1FKiwhDph83XaGc0o0/edit?usp=sharing"",""งบพรบ!ER65"")"),163500)</f>
        <v>163500</v>
      </c>
      <c r="N333" s="93">
        <f ca="1">IFERROR(__xludf.DUMMYFUNCTION("IMPORTRANGE(""https://docs.google.com/spreadsheets/d/1MeEWN-I1oV_STSDYn1IFDPWt_1FKiwhDph83XaGc0o0/edit?usp=sharing"",""งบพรบ!ET65"")"),121890)</f>
        <v>121890</v>
      </c>
      <c r="O333" s="93">
        <f t="shared" ca="1" si="150"/>
        <v>75.708074534161497</v>
      </c>
      <c r="P333" s="93">
        <f t="shared" ca="1" si="151"/>
        <v>74.550458715596335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IFERROR(__xludf.DUMMYFUNCTION("IMPORTRANGE(""https://docs.google.com/spreadsheets/d/1kVcqe37tkHyjCSG3S0O1AXqVkqjo8mSIZil3BcpIysc/edit?usp=sharing"",""ศูนย์!D65"")"),375)</f>
        <v>375</v>
      </c>
      <c r="K338" s="497">
        <f ca="1">IF(I338&gt;0,J338*100/I338,0)</f>
        <v>53.571428571428569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521060</v>
      </c>
      <c r="N345" s="155">
        <f t="shared" ca="1" si="155"/>
        <v>344695</v>
      </c>
      <c r="O345" s="155">
        <f t="shared" ref="O345:O353" ca="1" si="156">IF(L345&gt;0,N345*100/L345,0)</f>
        <v>73.861103968458039</v>
      </c>
      <c r="P345" s="155">
        <f t="shared" ref="P345:P353" ca="1" si="157">IF(M345&gt;0,N345*100/M345,0)</f>
        <v>66.152650366560479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521060</v>
      </c>
      <c r="N347" s="93">
        <f t="shared" ca="1" si="158"/>
        <v>344695</v>
      </c>
      <c r="O347" s="93">
        <f t="shared" ca="1" si="156"/>
        <v>73.861103968458039</v>
      </c>
      <c r="P347" s="93">
        <f t="shared" ca="1" si="157"/>
        <v>66.152650366560479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475060</v>
      </c>
      <c r="N348" s="497">
        <f t="shared" ca="1" si="159"/>
        <v>298695</v>
      </c>
      <c r="O348" s="497">
        <f t="shared" ca="1" si="156"/>
        <v>71.002900066558908</v>
      </c>
      <c r="P348" s="497">
        <f t="shared" ca="1" si="157"/>
        <v>62.875215762219511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IFERROR(__xludf.DUMMYFUNCTION("IMPORTRANGE(""https://docs.google.com/spreadsheets/d/1MeEWN-I1oV_STSDYn1IFDPWt_1FKiwhDph83XaGc0o0/edit?usp=sharing"",""งบพรบ!FB65"")"),475060)</f>
        <v>475060</v>
      </c>
      <c r="N350" s="93">
        <f ca="1">IFERROR(__xludf.DUMMYFUNCTION("IMPORTRANGE(""https://docs.google.com/spreadsheets/d/1MeEWN-I1oV_STSDYn1IFDPWt_1FKiwhDph83XaGc0o0/edit?usp=sharing"",""งบพรบ!FD65"")"),298695)</f>
        <v>298695</v>
      </c>
      <c r="O350" s="93">
        <f t="shared" ca="1" si="156"/>
        <v>71.002900066558908</v>
      </c>
      <c r="P350" s="93">
        <f t="shared" ca="1" si="157"/>
        <v>62.875215762219511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1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IFERROR(__xludf.DUMMYFUNCTION("IMPORTRANGE(""https://docs.google.com/spreadsheets/d/1XWAQStnk-4SwqDmLtmXYiTMKHgktTP8We1SCoS47DrQ/edit?usp=sharing"",""จัดที่ดิน!AA65"")"),1)</f>
        <v>1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IFERROR(__xludf.DUMMYFUNCTION("IMPORTRANGE(""https://docs.google.com/spreadsheets/d/1XWAQStnk-4SwqDmLtmXYiTMKHgktTP8We1SCoS47DrQ/edit?usp=sharing"",""จัดที่ดิน!AB65"")"),1.81)</f>
        <v>1.81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54</v>
      </c>
      <c r="K364" s="479">
        <f t="shared" ca="1" si="161"/>
        <v>78.260869565217391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54</v>
      </c>
      <c r="K374" s="491">
        <f t="shared" ca="1" si="163"/>
        <v>83.07692307692308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IFERROR(__xludf.DUMMYFUNCTION("IMPORTRANGE(""https://docs.google.com/spreadsheets/d/1XWAQStnk-4SwqDmLtmXYiTMKHgktTP8We1SCoS47DrQ/edit?usp=sharing"",""จัดที่ดิน!AJ65"")"),65)</f>
        <v>65</v>
      </c>
      <c r="K379" s="497">
        <f t="shared" ca="1" si="164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IFERROR(__xludf.DUMMYFUNCTION("IMPORTRANGE(""https://docs.google.com/spreadsheets/d/1XWAQStnk-4SwqDmLtmXYiTMKHgktTP8We1SCoS47DrQ/edit?usp=sharing"",""จัดที่ดิน!AK65"")"),923.9)</f>
        <v>923.9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IFERROR(__xludf.DUMMYFUNCTION("IMPORTRANGE(""https://docs.google.com/spreadsheets/d/1XWAQStnk-4SwqDmLtmXYiTMKHgktTP8We1SCoS47DrQ/edit?usp=sharing"",""จัดที่ดิน!AL65"")"),54)</f>
        <v>54</v>
      </c>
      <c r="K381" s="497">
        <f t="shared" ca="1" si="164"/>
        <v>83.07692307692308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IFERROR(__xludf.DUMMYFUNCTION("IMPORTRANGE(""https://docs.google.com/spreadsheets/d/1XWAQStnk-4SwqDmLtmXYiTMKHgktTP8We1SCoS47DrQ/edit?usp=sharing"",""จัดที่ดิน!AM65"")"),864.939999999999)</f>
        <v>864.93999999999903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498913</v>
      </c>
      <c r="N414" s="549">
        <f t="shared" si="181"/>
        <v>223868</v>
      </c>
      <c r="O414" s="549">
        <f ca="1">IF(L414&gt;0,N414*100/L414,0)</f>
        <v>44.871149879838768</v>
      </c>
      <c r="P414" s="549">
        <f ca="1">IF(M414&gt;0,N414*100/M414,0)</f>
        <v>44.871149879838768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61520</v>
      </c>
      <c r="O419" s="155">
        <f t="shared" ref="O419:O424" ca="1" si="185">IF(L419&gt;0,N419*100/L419,0)</f>
        <v>78.210017798118486</v>
      </c>
      <c r="P419" s="155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61520</v>
      </c>
      <c r="O421" s="93">
        <f t="shared" ca="1" si="185"/>
        <v>78.210017798118486</v>
      </c>
      <c r="P421" s="93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61520</v>
      </c>
      <c r="O422" s="497">
        <f t="shared" ca="1" si="185"/>
        <v>78.210017798118486</v>
      </c>
      <c r="P422" s="497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61520</v>
      </c>
      <c r="O424" s="93">
        <f t="shared" ca="1" si="185"/>
        <v>78.210017798118486</v>
      </c>
      <c r="P424" s="93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35138</v>
      </c>
      <c r="O467" s="195">
        <f t="shared" ref="O467:O472" ca="1" si="207">IF(L467&gt;0,N467*100/L467,0)</f>
        <v>19.539239183019802</v>
      </c>
      <c r="P467" s="195">
        <f t="shared" ref="P467:P472" ca="1" si="208">IF(M467&gt;0,N467*100/M467,0)</f>
        <v>19.539239183019802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35138</v>
      </c>
      <c r="O469" s="93">
        <f t="shared" ca="1" si="207"/>
        <v>19.539239183019802</v>
      </c>
      <c r="P469" s="93">
        <f t="shared" ca="1" si="208"/>
        <v>19.539239183019802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35138</v>
      </c>
      <c r="O470" s="497">
        <f t="shared" ca="1" si="207"/>
        <v>19.539239183019802</v>
      </c>
      <c r="P470" s="497">
        <f t="shared" ca="1" si="208"/>
        <v>19.539239183019802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35138</v>
      </c>
      <c r="O472" s="93">
        <f t="shared" ca="1" si="207"/>
        <v>19.539239183019802</v>
      </c>
      <c r="P472" s="93">
        <f t="shared" ca="1" si="208"/>
        <v>19.539239183019802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10235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123210</v>
      </c>
      <c r="O544" s="155">
        <f t="shared" ref="O544:O549" ca="1" si="237">IF(L544&gt;0,N544*100/L544,0)</f>
        <v>56.440677966101696</v>
      </c>
      <c r="P544" s="155">
        <f t="shared" ref="P544:P549" ca="1" si="238">IF(M544&gt;0,N544*100/M544,0)</f>
        <v>56.440677966101696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123210</v>
      </c>
      <c r="O546" s="93">
        <f t="shared" ca="1" si="237"/>
        <v>56.440677966101696</v>
      </c>
      <c r="P546" s="93">
        <f t="shared" ca="1" si="238"/>
        <v>56.440677966101696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123210</v>
      </c>
      <c r="O547" s="497">
        <f t="shared" ca="1" si="237"/>
        <v>56.440677966101696</v>
      </c>
      <c r="P547" s="497">
        <f t="shared" ca="1" si="238"/>
        <v>56.440677966101696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123210</v>
      </c>
      <c r="O549" s="93">
        <f t="shared" ca="1" si="237"/>
        <v>56.440677966101696</v>
      </c>
      <c r="P549" s="93">
        <f t="shared" ca="1" si="238"/>
        <v>56.440677966101696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45210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188.75</v>
      </c>
      <c r="K592" s="672">
        <f t="shared" ref="K592:K594" ca="1" si="254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188.75</v>
      </c>
      <c r="K593" s="411">
        <f t="shared" ca="1" si="254"/>
        <v>99.820191443228097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21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1.75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42.553191489361701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42.553191489361701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42.553191489361701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</f>
        <v>9400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42.553191489361701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IFERROR(__xludf.DUMMYFUNCTION("IMPORTRANGE(""https://docs.google.com/spreadsheets/d/19vJNZY_5yjcGF2XGBMNZRCAIB0Kwfpjp8YEOfu-bneM/edit?usp=sharing"",""งานกองทุน!F65"")"),1062233.54)</f>
        <v>1062233.54</v>
      </c>
      <c r="K821" s="497">
        <f t="shared" ref="K821:K828" ca="1" si="335">IF(I821&gt;0,J821*100/I821,0)</f>
        <v>86.897338192460722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IFERROR(__xludf.DUMMYFUNCTION("IMPORTRANGE(""https://docs.google.com/spreadsheets/d/19vJNZY_5yjcGF2XGBMNZRCAIB0Kwfpjp8YEOfu-bneM/edit?usp=sharing"",""งานกองทุน!E65"")"),80)</f>
        <v>80</v>
      </c>
      <c r="K822" s="497">
        <f t="shared" ca="1" si="335"/>
        <v>84.21052631578948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IFERROR(__xludf.DUMMYFUNCTION("IMPORTRANGE(""https://docs.google.com/spreadsheets/d/19vJNZY_5yjcGF2XGBMNZRCAIB0Kwfpjp8YEOfu-bneM/edit?usp=sharing"",""งานกองทุน!K65"")"),173682.62)</f>
        <v>173682.62</v>
      </c>
      <c r="K823" s="497">
        <f t="shared" ca="1" si="335"/>
        <v>43.253798067230896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IFERROR(__xludf.DUMMYFUNCTION("IMPORTRANGE(""https://docs.google.com/spreadsheets/d/19vJNZY_5yjcGF2XGBMNZRCAIB0Kwfpjp8YEOfu-bneM/edit?usp=sharing"",""งานกองทุน!J65"")"),14)</f>
        <v>14</v>
      </c>
      <c r="K824" s="497">
        <f t="shared" ca="1" si="335"/>
        <v>66.666666666666671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IFERROR(__xludf.DUMMYFUNCTION("IMPORTRANGE(""https://docs.google.com/spreadsheets/d/19vJNZY_5yjcGF2XGBMNZRCAIB0Kwfpjp8YEOfu-bneM/edit?usp=sharing"",""งานกองทุน!U65"")"),1000000)</f>
        <v>1000000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IFERROR(__xludf.DUMMYFUNCTION("IMPORTRANGE(""https://docs.google.com/spreadsheets/d/19vJNZY_5yjcGF2XGBMNZRCAIB0Kwfpjp8YEOfu-bneM/edit?usp=sharing"",""งานกองทุน!T65"")"),28)</f>
        <v>28</v>
      </c>
      <c r="K828" s="502">
        <f t="shared" ca="1" si="335"/>
        <v>77.777777777777771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EF22C-23D7-4A91-A1D7-4B3946B3062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3269563</v>
      </c>
      <c r="N8" s="22">
        <f t="shared" ca="1" si="0"/>
        <v>2454031.5099999998</v>
      </c>
      <c r="O8" s="22">
        <f t="shared" ref="O8:O16" ca="1" si="1">IF(L8&gt;0,N8*100/L8,0)</f>
        <v>78.63053606817121</v>
      </c>
      <c r="P8" s="22">
        <f t="shared" ref="P8:P16" ca="1" si="2">IF(M8&gt;0,N8*100/M8,0)</f>
        <v>75.056865703459451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3269563</v>
      </c>
      <c r="N10" s="30">
        <f t="shared" ca="1" si="3"/>
        <v>2454031.5099999998</v>
      </c>
      <c r="O10" s="30">
        <f t="shared" ca="1" si="1"/>
        <v>78.63053606817121</v>
      </c>
      <c r="P10" s="30">
        <f t="shared" ca="1" si="2"/>
        <v>75.056865703459451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3057363</v>
      </c>
      <c r="N11" s="497">
        <f t="shared" ca="1" si="4"/>
        <v>2241831.5099999998</v>
      </c>
      <c r="O11" s="497">
        <f t="shared" ca="1" si="1"/>
        <v>77.071592583106565</v>
      </c>
      <c r="P11" s="497">
        <f t="shared" ca="1" si="2"/>
        <v>73.325657110392186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3057363</v>
      </c>
      <c r="N13" s="93">
        <f t="shared" ca="1" si="5"/>
        <v>2241831.5099999998</v>
      </c>
      <c r="O13" s="93">
        <f t="shared" ca="1" si="1"/>
        <v>77.071592583106565</v>
      </c>
      <c r="P13" s="93">
        <f t="shared" ca="1" si="2"/>
        <v>73.325657110392186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2419070</v>
      </c>
      <c r="N18" s="22">
        <f t="shared" ca="1" si="8"/>
        <v>1856516.51</v>
      </c>
      <c r="O18" s="22">
        <f t="shared" ref="O18:O26" ca="1" si="9">IF(L18&gt;0,N18*100/L18,0)</f>
        <v>81.767866329115705</v>
      </c>
      <c r="P18" s="22">
        <f t="shared" ref="P18:P26" ca="1" si="10">IF(M18&gt;0,N18*100/M18,0)</f>
        <v>76.745051197360965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2419070</v>
      </c>
      <c r="N20" s="30">
        <f t="shared" ca="1" si="11"/>
        <v>1856516.51</v>
      </c>
      <c r="O20" s="30">
        <f t="shared" ca="1" si="9"/>
        <v>81.767866329115705</v>
      </c>
      <c r="P20" s="30">
        <f t="shared" ca="1" si="10"/>
        <v>76.745051197360965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2206870</v>
      </c>
      <c r="N21" s="497">
        <f t="shared" ca="1" si="12"/>
        <v>1644316.51</v>
      </c>
      <c r="O21" s="497">
        <f t="shared" ca="1" si="9"/>
        <v>79.888202822561837</v>
      </c>
      <c r="P21" s="497">
        <f t="shared" ca="1" si="10"/>
        <v>74.508988295640435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2206870</v>
      </c>
      <c r="N23" s="93">
        <f t="shared" ca="1" si="13"/>
        <v>1644316.51</v>
      </c>
      <c r="O23" s="93">
        <f t="shared" ca="1" si="9"/>
        <v>79.888202822561837</v>
      </c>
      <c r="P23" s="93">
        <f t="shared" ca="1" si="10"/>
        <v>74.508988295640435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597515</v>
      </c>
      <c r="O28" s="22">
        <f t="shared" ref="O28:O37" ca="1" si="17">IF(L28&gt;0,N28*100/L28,0)</f>
        <v>70.255134375003678</v>
      </c>
      <c r="P28" s="22">
        <f t="shared" ref="P28:P37" ca="1" si="18">IF(M28&gt;0,N28*100/M28,0)</f>
        <v>70.255134375003678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597515</v>
      </c>
      <c r="O30" s="30">
        <f t="shared" ca="1" si="17"/>
        <v>70.255134375003678</v>
      </c>
      <c r="P30" s="30">
        <f t="shared" ca="1" si="18"/>
        <v>70.255134375003678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850493</v>
      </c>
      <c r="N31" s="497">
        <f t="shared" si="20"/>
        <v>597515</v>
      </c>
      <c r="O31" s="497">
        <f t="shared" ca="1" si="17"/>
        <v>70.255134375003678</v>
      </c>
      <c r="P31" s="497">
        <f t="shared" ca="1" si="18"/>
        <v>70.255134375003678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850493</v>
      </c>
      <c r="N33" s="93">
        <f t="shared" si="21"/>
        <v>597515</v>
      </c>
      <c r="O33" s="93">
        <f t="shared" ca="1" si="17"/>
        <v>70.255134375003678</v>
      </c>
      <c r="P33" s="93">
        <f t="shared" ca="1" si="18"/>
        <v>70.255134375003678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2419070</v>
      </c>
      <c r="N37" s="59">
        <f t="shared" ca="1" si="24"/>
        <v>1856516.51</v>
      </c>
      <c r="O37" s="59">
        <f t="shared" ca="1" si="17"/>
        <v>81.767866329115705</v>
      </c>
      <c r="P37" s="59">
        <f t="shared" ca="1" si="18"/>
        <v>76.745051197360965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335830</v>
      </c>
      <c r="N41" s="85">
        <f t="shared" ca="1" si="25"/>
        <v>224207</v>
      </c>
      <c r="O41" s="85">
        <f t="shared" ref="O41:O49" ca="1" si="26">IF(L41&gt;0,N41*100/L41,0)</f>
        <v>68.347040927686095</v>
      </c>
      <c r="P41" s="85">
        <f t="shared" ref="P41:P49" ca="1" si="27">IF(M41&gt;0,N41*100/M41,0)</f>
        <v>66.76205222880624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335830</v>
      </c>
      <c r="N43" s="92">
        <f t="shared" ca="1" si="28"/>
        <v>224207</v>
      </c>
      <c r="O43" s="92">
        <f t="shared" ca="1" si="26"/>
        <v>68.347040927686095</v>
      </c>
      <c r="P43" s="92">
        <f t="shared" ca="1" si="27"/>
        <v>66.76205222880624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335830</v>
      </c>
      <c r="N44" s="497">
        <f t="shared" ca="1" si="29"/>
        <v>224207</v>
      </c>
      <c r="O44" s="497">
        <f t="shared" ca="1" si="26"/>
        <v>68.347040927686095</v>
      </c>
      <c r="P44" s="497">
        <f t="shared" ca="1" si="27"/>
        <v>66.76205222880624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IFERROR(__xludf.DUMMYFUNCTION("IMPORTRANGE(""https://docs.google.com/spreadsheets/d/1MeEWN-I1oV_STSDYn1IFDPWt_1FKiwhDph83XaGc0o0/edit?usp=sharing"",""งบพรบ!R66"")"),335830)</f>
        <v>335830</v>
      </c>
      <c r="N46" s="93">
        <f ca="1">IFERROR(__xludf.DUMMYFUNCTION("IMPORTRANGE(""https://docs.google.com/spreadsheets/d/1MeEWN-I1oV_STSDYn1IFDPWt_1FKiwhDph83XaGc0o0/edit?usp=sharing"",""งบพรบ!T66"")"),224207)</f>
        <v>224207</v>
      </c>
      <c r="O46" s="93">
        <f t="shared" ca="1" si="26"/>
        <v>68.347040927686095</v>
      </c>
      <c r="P46" s="93">
        <f t="shared" ca="1" si="27"/>
        <v>66.76205222880624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317400</v>
      </c>
      <c r="N53" s="116">
        <f t="shared" ca="1" si="31"/>
        <v>250763.76</v>
      </c>
      <c r="O53" s="116">
        <f t="shared" ref="O53:O61" ca="1" si="32">IF(L53&gt;0,N53*100/L53,0)</f>
        <v>79.005595463137993</v>
      </c>
      <c r="P53" s="116">
        <f t="shared" ref="P53:P61" ca="1" si="33">IF(M53&gt;0,N53*100/M53,0)</f>
        <v>79.005595463137993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317400</v>
      </c>
      <c r="N55" s="123">
        <f t="shared" ca="1" si="34"/>
        <v>250763.76</v>
      </c>
      <c r="O55" s="123">
        <f t="shared" ca="1" si="32"/>
        <v>79.005595463137993</v>
      </c>
      <c r="P55" s="123">
        <f t="shared" ca="1" si="33"/>
        <v>79.005595463137993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317400</v>
      </c>
      <c r="N56" s="497">
        <f t="shared" ca="1" si="35"/>
        <v>250763.76</v>
      </c>
      <c r="O56" s="497">
        <f t="shared" ca="1" si="32"/>
        <v>79.005595463137993</v>
      </c>
      <c r="P56" s="497">
        <f t="shared" ca="1" si="33"/>
        <v>79.005595463137993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IFERROR(__xludf.DUMMYFUNCTION("IMPORTRANGE(""https://docs.google.com/spreadsheets/d/1MeEWN-I1oV_STSDYn1IFDPWt_1FKiwhDph83XaGc0o0/edit?usp=sharing"",""งบพรบ!AB66"")"),317400)</f>
        <v>317400</v>
      </c>
      <c r="N58" s="93">
        <f ca="1">IFERROR(__xludf.DUMMYFUNCTION("IMPORTRANGE(""https://docs.google.com/spreadsheets/d/1MeEWN-I1oV_STSDYn1IFDPWt_1FKiwhDph83XaGc0o0/edit?usp=sharing"",""งบพรบ!AD66"")"),250763.76)</f>
        <v>250763.76</v>
      </c>
      <c r="O58" s="93">
        <f t="shared" ca="1" si="32"/>
        <v>79.005595463137993</v>
      </c>
      <c r="P58" s="93">
        <f t="shared" ca="1" si="33"/>
        <v>79.005595463137993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89340</v>
      </c>
      <c r="O88" s="155">
        <f t="shared" ref="O88:O96" ca="1" si="50">IF(L88&gt;0,N88*100/L88,0)</f>
        <v>90.461725394896717</v>
      </c>
      <c r="P88" s="155">
        <f t="shared" ref="P88:P96" ca="1" si="51">IF(M88&gt;0,N88*100/M88,0)</f>
        <v>90.461725394896717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89340</v>
      </c>
      <c r="O90" s="93">
        <f t="shared" ca="1" si="50"/>
        <v>90.461725394896717</v>
      </c>
      <c r="P90" s="93">
        <f t="shared" ca="1" si="51"/>
        <v>90.461725394896717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98760</v>
      </c>
      <c r="N91" s="497">
        <f t="shared" ca="1" si="53"/>
        <v>89340</v>
      </c>
      <c r="O91" s="497">
        <f t="shared" ca="1" si="50"/>
        <v>90.461725394896717</v>
      </c>
      <c r="P91" s="497">
        <f t="shared" ca="1" si="51"/>
        <v>90.461725394896717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IFERROR(__xludf.DUMMYFUNCTION("IMPORTRANGE(""https://docs.google.com/spreadsheets/d/1MeEWN-I1oV_STSDYn1IFDPWt_1FKiwhDph83XaGc0o0/edit?usp=sharing"",""งบพรบ!AV66"")"),98760)</f>
        <v>98760</v>
      </c>
      <c r="N93" s="93">
        <f ca="1">IFERROR(__xludf.DUMMYFUNCTION("IMPORTRANGE(""https://docs.google.com/spreadsheets/d/1MeEWN-I1oV_STSDYn1IFDPWt_1FKiwhDph83XaGc0o0/edit?usp=sharing"",""งบพรบ!AX66"")"),89340)</f>
        <v>89340</v>
      </c>
      <c r="O93" s="93">
        <f t="shared" ca="1" si="50"/>
        <v>90.461725394896717</v>
      </c>
      <c r="P93" s="93">
        <f t="shared" ca="1" si="51"/>
        <v>90.461725394896717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31560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31560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31560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IFERROR(__xludf.DUMMYFUNCTION("IMPORTRANGE(""https://docs.google.com/spreadsheets/d/1MeEWN-I1oV_STSDYn1IFDPWt_1FKiwhDph83XaGc0o0/edit?usp=sharing"",""งบพรบ!CJ66"")"),31560)</f>
        <v>31560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258920</v>
      </c>
      <c r="N181" s="155">
        <f t="shared" ca="1" si="92"/>
        <v>214751</v>
      </c>
      <c r="O181" s="155">
        <f t="shared" ref="O181:O189" ca="1" si="93">IF(L181&gt;0,N181*100/L181,0)</f>
        <v>84.814770932069507</v>
      </c>
      <c r="P181" s="155">
        <f t="shared" ref="P181:P189" ca="1" si="94">IF(M181&gt;0,N181*100/M181,0)</f>
        <v>82.941062876564189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258920</v>
      </c>
      <c r="N183" s="93">
        <f t="shared" ca="1" si="95"/>
        <v>214751</v>
      </c>
      <c r="O183" s="93">
        <f t="shared" ca="1" si="93"/>
        <v>84.814770932069507</v>
      </c>
      <c r="P183" s="93">
        <f t="shared" ca="1" si="94"/>
        <v>82.941062876564189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258920</v>
      </c>
      <c r="N184" s="497">
        <f t="shared" ca="1" si="96"/>
        <v>214751</v>
      </c>
      <c r="O184" s="497">
        <f t="shared" ca="1" si="93"/>
        <v>84.814770932069507</v>
      </c>
      <c r="P184" s="497">
        <f t="shared" ca="1" si="94"/>
        <v>82.941062876564189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IFERROR(__xludf.DUMMYFUNCTION("IMPORTRANGE(""https://docs.google.com/spreadsheets/d/1MeEWN-I1oV_STSDYn1IFDPWt_1FKiwhDph83XaGc0o0/edit?usp=sharing"",""งบพรบ!CT66"")"),258920)</f>
        <v>258920</v>
      </c>
      <c r="N186" s="93">
        <f ca="1">IFERROR(__xludf.DUMMYFUNCTION("IMPORTRANGE(""https://docs.google.com/spreadsheets/d/1MeEWN-I1oV_STSDYn1IFDPWt_1FKiwhDph83XaGc0o0/edit?usp=sharing"",""งบพรบ!CV66"")"),214751)</f>
        <v>214751</v>
      </c>
      <c r="O186" s="93">
        <f t="shared" ca="1" si="93"/>
        <v>84.814770932069507</v>
      </c>
      <c r="P186" s="93">
        <f t="shared" ca="1" si="94"/>
        <v>82.941062876564189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6200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3200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72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81.710037174721194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81.710037174721194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81.710037174721194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IFERROR(__xludf.DUMMYFUNCTION("IMPORTRANGE(""https://docs.google.com/spreadsheets/d/1MeEWN-I1oV_STSDYn1IFDPWt_1FKiwhDph83XaGc0o0/edit?usp=sharing"",""งบพรบ!DD66"")"),26900)</f>
        <v>26900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81.710037174721194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244000</v>
      </c>
      <c r="N298" s="155">
        <f t="shared" ca="1" si="135"/>
        <v>178962</v>
      </c>
      <c r="O298" s="155">
        <f t="shared" ref="O298:O306" ca="1" si="136">IF(L298&gt;0,N298*100/L298,0)</f>
        <v>73.345081967213119</v>
      </c>
      <c r="P298" s="155">
        <f t="shared" ref="P298:P306" ca="1" si="137">IF(M298&gt;0,N298*100/M298,0)</f>
        <v>73.345081967213119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244000</v>
      </c>
      <c r="N300" s="93">
        <f t="shared" ca="1" si="138"/>
        <v>178962</v>
      </c>
      <c r="O300" s="93">
        <f t="shared" ca="1" si="136"/>
        <v>73.345081967213119</v>
      </c>
      <c r="P300" s="93">
        <f t="shared" ca="1" si="137"/>
        <v>73.345081967213119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244000</v>
      </c>
      <c r="N301" s="497">
        <f t="shared" ca="1" si="139"/>
        <v>178962</v>
      </c>
      <c r="O301" s="497">
        <f t="shared" ca="1" si="136"/>
        <v>73.345081967213119</v>
      </c>
      <c r="P301" s="497">
        <f t="shared" ca="1" si="137"/>
        <v>73.345081967213119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IFERROR(__xludf.DUMMYFUNCTION("IMPORTRANGE(""https://docs.google.com/spreadsheets/d/1MeEWN-I1oV_STSDYn1IFDPWt_1FKiwhDph83XaGc0o0/edit?usp=sharing"",""งบพรบ!DX66"")"),244000)</f>
        <v>244000</v>
      </c>
      <c r="N303" s="93">
        <f ca="1">IFERROR(__xludf.DUMMYFUNCTION("IMPORTRANGE(""https://docs.google.com/spreadsheets/d/1MeEWN-I1oV_STSDYn1IFDPWt_1FKiwhDph83XaGc0o0/edit?usp=sharing"",""งบพรบ!DZ66"")"),178962)</f>
        <v>178962</v>
      </c>
      <c r="O303" s="93">
        <f t="shared" ca="1" si="136"/>
        <v>73.345081967213119</v>
      </c>
      <c r="P303" s="93">
        <f t="shared" ca="1" si="137"/>
        <v>73.345081967213119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559</v>
      </c>
      <c r="K327" s="445">
        <f ca="1">IF(I327&gt;0,J327*100/I327,0)</f>
        <v>139.75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129575.03999999999</v>
      </c>
      <c r="O328" s="155">
        <f t="shared" ref="O328:O336" ca="1" si="150">IF(L328&gt;0,N328*100/L328,0)</f>
        <v>82.531872611464962</v>
      </c>
      <c r="P328" s="155">
        <f t="shared" ref="P328:P336" ca="1" si="151">IF(M328&gt;0,N328*100/M328,0)</f>
        <v>81.238269592476485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129575.03999999999</v>
      </c>
      <c r="O330" s="93">
        <f t="shared" ca="1" si="150"/>
        <v>82.531872611464962</v>
      </c>
      <c r="P330" s="93">
        <f t="shared" ca="1" si="151"/>
        <v>81.238269592476485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159500</v>
      </c>
      <c r="N331" s="497">
        <f t="shared" ca="1" si="153"/>
        <v>129575.03999999999</v>
      </c>
      <c r="O331" s="497">
        <f t="shared" ca="1" si="150"/>
        <v>82.531872611464962</v>
      </c>
      <c r="P331" s="497">
        <f t="shared" ca="1" si="151"/>
        <v>81.238269592476485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IFERROR(__xludf.DUMMYFUNCTION("IMPORTRANGE(""https://docs.google.com/spreadsheets/d/1MeEWN-I1oV_STSDYn1IFDPWt_1FKiwhDph83XaGc0o0/edit?usp=sharing"",""งบพรบ!ER66"")"),159500)</f>
        <v>159500</v>
      </c>
      <c r="N333" s="93">
        <f ca="1">IFERROR(__xludf.DUMMYFUNCTION("IMPORTRANGE(""https://docs.google.com/spreadsheets/d/1MeEWN-I1oV_STSDYn1IFDPWt_1FKiwhDph83XaGc0o0/edit?usp=sharing"",""งบพรบ!ET66"")"),129575.04)</f>
        <v>129575.03999999999</v>
      </c>
      <c r="O333" s="93">
        <f t="shared" ca="1" si="150"/>
        <v>82.531872611464962</v>
      </c>
      <c r="P333" s="93">
        <f t="shared" ca="1" si="151"/>
        <v>81.238269592476485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IFERROR(__xludf.DUMMYFUNCTION("IMPORTRANGE(""https://docs.google.com/spreadsheets/d/1kVcqe37tkHyjCSG3S0O1AXqVkqjo8mSIZil3BcpIysc/edit?usp=sharing"",""ศูนย์!D66"")"),478)</f>
        <v>478</v>
      </c>
      <c r="K338" s="497">
        <f ca="1">IF(I338&gt;0,J338*100/I338,0)</f>
        <v>119.5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946200</v>
      </c>
      <c r="N345" s="155">
        <f t="shared" ca="1" si="155"/>
        <v>715377.71</v>
      </c>
      <c r="O345" s="155">
        <f t="shared" ref="O345:O353" ca="1" si="156">IF(L345&gt;0,N345*100/L345,0)</f>
        <v>86.805041741493952</v>
      </c>
      <c r="P345" s="155">
        <f t="shared" ref="P345:P353" ca="1" si="157">IF(M345&gt;0,N345*100/M345,0)</f>
        <v>75.605338194884808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946200</v>
      </c>
      <c r="N347" s="93">
        <f t="shared" ca="1" si="158"/>
        <v>715377.71</v>
      </c>
      <c r="O347" s="93">
        <f t="shared" ca="1" si="156"/>
        <v>86.805041741493952</v>
      </c>
      <c r="P347" s="93">
        <f t="shared" ca="1" si="157"/>
        <v>75.605338194884808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734000</v>
      </c>
      <c r="N348" s="497">
        <f t="shared" ca="1" si="159"/>
        <v>503177.71</v>
      </c>
      <c r="O348" s="497">
        <f t="shared" ca="1" si="156"/>
        <v>82.229328997254541</v>
      </c>
      <c r="P348" s="497">
        <f t="shared" ca="1" si="157"/>
        <v>68.552821525885562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IFERROR(__xludf.DUMMYFUNCTION("IMPORTRANGE(""https://docs.google.com/spreadsheets/d/1MeEWN-I1oV_STSDYn1IFDPWt_1FKiwhDph83XaGc0o0/edit?usp=sharing"",""งบพรบ!FB66"")"),734000)</f>
        <v>734000</v>
      </c>
      <c r="N350" s="93">
        <f ca="1">IFERROR(__xludf.DUMMYFUNCTION("IMPORTRANGE(""https://docs.google.com/spreadsheets/d/1MeEWN-I1oV_STSDYn1IFDPWt_1FKiwhDph83XaGc0o0/edit?usp=sharing"",""งบพรบ!FD66"")"),503177.71)</f>
        <v>503177.71</v>
      </c>
      <c r="O350" s="93">
        <f t="shared" ca="1" si="156"/>
        <v>82.229328997254541</v>
      </c>
      <c r="P350" s="93">
        <f t="shared" ca="1" si="157"/>
        <v>68.552821525885562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34</v>
      </c>
      <c r="K355" s="465">
        <f ca="1">IF(I355&gt;0,J355*100/I355,0)</f>
        <v>30.90909090909091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IFERROR(__xludf.DUMMYFUNCTION("IMPORTRANGE(""https://docs.google.com/spreadsheets/d/1XWAQStnk-4SwqDmLtmXYiTMKHgktTP8We1SCoS47DrQ/edit?usp=sharing"",""จัดที่ดิน!W66"")"),112)</f>
        <v>112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IFERROR(__xludf.DUMMYFUNCTION("IMPORTRANGE(""https://docs.google.com/spreadsheets/d/1XWAQStnk-4SwqDmLtmXYiTMKHgktTP8We1SCoS47DrQ/edit?usp=sharing"",""จัดที่ดิน!X66"")"),1336.7)</f>
        <v>1336.7</v>
      </c>
      <c r="K359" s="497">
        <f t="shared" ca="1" si="161"/>
        <v>148.52222222222221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IFERROR(__xludf.DUMMYFUNCTION("IMPORTRANGE(""https://docs.google.com/spreadsheets/d/1XWAQStnk-4SwqDmLtmXYiTMKHgktTP8We1SCoS47DrQ/edit?usp=sharing"",""จัดที่ดิน!Y66"")"),49)</f>
        <v>49</v>
      </c>
      <c r="K360" s="497">
        <f t="shared" ca="1" si="161"/>
        <v>44.545454545454547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IFERROR(__xludf.DUMMYFUNCTION("IMPORTRANGE(""https://docs.google.com/spreadsheets/d/1XWAQStnk-4SwqDmLtmXYiTMKHgktTP8We1SCoS47DrQ/edit?usp=sharing"",""จัดที่ดิน!Z66"")"),622.33)</f>
        <v>622.33000000000004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IFERROR(__xludf.DUMMYFUNCTION("IMPORTRANGE(""https://docs.google.com/spreadsheets/d/1XWAQStnk-4SwqDmLtmXYiTMKHgktTP8We1SCoS47DrQ/edit?usp=sharing"",""จัดที่ดิน!AA66"")"),34)</f>
        <v>34</v>
      </c>
      <c r="K362" s="497">
        <f t="shared" ca="1" si="161"/>
        <v>30.90909090909091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IFERROR(__xludf.DUMMYFUNCTION("IMPORTRANGE(""https://docs.google.com/spreadsheets/d/1XWAQStnk-4SwqDmLtmXYiTMKHgktTP8We1SCoS47DrQ/edit?usp=sharing"",""จัดที่ดิน!AB66"")"),461.11)</f>
        <v>461.11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90</v>
      </c>
      <c r="K364" s="479">
        <f t="shared" ca="1" si="161"/>
        <v>56.25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IFERROR(__xludf.DUMMYFUNCTION("IMPORTRANGE(""https://docs.google.com/spreadsheets/d/1XWAQStnk-4SwqDmLtmXYiTMKHgktTP8We1SCoS47DrQ/edit?usp=sharing"",""จัดที่ดิน!E66"")"),27)</f>
        <v>27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IFERROR(__xludf.DUMMYFUNCTION("IMPORTRANGE(""https://docs.google.com/spreadsheets/d/1XWAQStnk-4SwqDmLtmXYiTMKHgktTP8We1SCoS47DrQ/edit?usp=sharing"",""จัดที่ดิน!F66"")"),346.22)</f>
        <v>346.22</v>
      </c>
      <c r="K369" s="497">
        <f t="shared" ca="1" si="163"/>
        <v>346.22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IFERROR(__xludf.DUMMYFUNCTION("IMPORTRANGE(""https://docs.google.com/spreadsheets/d/1XWAQStnk-4SwqDmLtmXYiTMKHgktTP8We1SCoS47DrQ/edit?usp=sharing"",""จัดที่ดิน!G66"")"),9)</f>
        <v>9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IFERROR(__xludf.DUMMYFUNCTION("IMPORTRANGE(""https://docs.google.com/spreadsheets/d/1XWAQStnk-4SwqDmLtmXYiTMKHgktTP8We1SCoS47DrQ/edit?usp=sharing"",""จัดที่ดิน!H66"")"),120.72)</f>
        <v>120.72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IFERROR(__xludf.DUMMYFUNCTION("IMPORTRANGE(""https://docs.google.com/spreadsheets/d/1XWAQStnk-4SwqDmLtmXYiTMKHgktTP8We1SCoS47DrQ/edit?usp=sharing"",""จัดที่ดิน!I66"")"),1)</f>
        <v>1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IFERROR(__xludf.DUMMYFUNCTION("IMPORTRANGE(""https://docs.google.com/spreadsheets/d/1XWAQStnk-4SwqDmLtmXYiTMKHgktTP8We1SCoS47DrQ/edit?usp=sharing"",""จัดที่ดิน!J66"")"),38.94)</f>
        <v>38.94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89</v>
      </c>
      <c r="K374" s="491">
        <f t="shared" ca="1" si="163"/>
        <v>59.333333333333336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IFERROR(__xludf.DUMMYFUNCTION("IMPORTRANGE(""https://docs.google.com/spreadsheets/d/1XWAQStnk-4SwqDmLtmXYiTMKHgktTP8We1SCoS47DrQ/edit?usp=sharing"",""จัดที่ดิน!AH66"")"),85)</f>
        <v>85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IFERROR(__xludf.DUMMYFUNCTION("IMPORTRANGE(""https://docs.google.com/spreadsheets/d/1XWAQStnk-4SwqDmLtmXYiTMKHgktTP8We1SCoS47DrQ/edit?usp=sharing"",""จัดที่ดิน!AI66"")"),990.48)</f>
        <v>990.48</v>
      </c>
      <c r="K378" s="497">
        <f t="shared" ca="1" si="164"/>
        <v>123.81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IFERROR(__xludf.DUMMYFUNCTION("IMPORTRANGE(""https://docs.google.com/spreadsheets/d/1XWAQStnk-4SwqDmLtmXYiTMKHgktTP8We1SCoS47DrQ/edit?usp=sharing"",""จัดที่ดิน!AJ66"")"),110)</f>
        <v>110</v>
      </c>
      <c r="K379" s="497">
        <f t="shared" ca="1" si="164"/>
        <v>73.333333333333329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IFERROR(__xludf.DUMMYFUNCTION("IMPORTRANGE(""https://docs.google.com/spreadsheets/d/1XWAQStnk-4SwqDmLtmXYiTMKHgktTP8We1SCoS47DrQ/edit?usp=sharing"",""จัดที่ดิน!AK66"")"),1366.17)</f>
        <v>1366.17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IFERROR(__xludf.DUMMYFUNCTION("IMPORTRANGE(""https://docs.google.com/spreadsheets/d/1XWAQStnk-4SwqDmLtmXYiTMKHgktTP8We1SCoS47DrQ/edit?usp=sharing"",""จัดที่ดิน!AL66"")"),89)</f>
        <v>89</v>
      </c>
      <c r="K381" s="497">
        <f t="shared" ca="1" si="164"/>
        <v>59.333333333333336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IFERROR(__xludf.DUMMYFUNCTION("IMPORTRANGE(""https://docs.google.com/spreadsheets/d/1XWAQStnk-4SwqDmLtmXYiTMKHgktTP8We1SCoS47DrQ/edit?usp=sharing"",""จัดที่ดิน!AM66"")"),1029.72)</f>
        <v>1029.72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850493</v>
      </c>
      <c r="N414" s="549">
        <f t="shared" si="181"/>
        <v>597515</v>
      </c>
      <c r="O414" s="549">
        <f ca="1">IF(L414&gt;0,N414*100/L414,0)</f>
        <v>70.255134375003678</v>
      </c>
      <c r="P414" s="549">
        <f ca="1">IF(M414&gt;0,N414*100/M414,0)</f>
        <v>70.255134375003678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80960</v>
      </c>
      <c r="N419" s="155">
        <f t="shared" si="184"/>
        <v>80380</v>
      </c>
      <c r="O419" s="155">
        <f t="shared" ref="O419:O424" ca="1" si="185">IF(L419&gt;0,N419*100/L419,0)</f>
        <v>99.283596837944657</v>
      </c>
      <c r="P419" s="155">
        <f t="shared" ref="P419:P424" ca="1" si="186">IF(M419&gt;0,N419*100/M419,0)</f>
        <v>99.283596837944657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80960</v>
      </c>
      <c r="N421" s="93">
        <f t="shared" si="187"/>
        <v>80380</v>
      </c>
      <c r="O421" s="93">
        <f t="shared" ca="1" si="185"/>
        <v>99.283596837944657</v>
      </c>
      <c r="P421" s="93">
        <f t="shared" ca="1" si="186"/>
        <v>99.283596837944657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80960</v>
      </c>
      <c r="N422" s="497">
        <f t="shared" si="188"/>
        <v>80380</v>
      </c>
      <c r="O422" s="497">
        <f t="shared" ca="1" si="185"/>
        <v>99.283596837944657</v>
      </c>
      <c r="P422" s="497">
        <f t="shared" ca="1" si="186"/>
        <v>99.283596837944657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</f>
        <v>80960</v>
      </c>
      <c r="N424" s="93">
        <f>N425+N426+N427+N428</f>
        <v>80380</v>
      </c>
      <c r="O424" s="93">
        <f t="shared" ca="1" si="185"/>
        <v>99.283596837944657</v>
      </c>
      <c r="P424" s="93">
        <f t="shared" ca="1" si="186"/>
        <v>99.283596837944657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29680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150000</v>
      </c>
      <c r="O444" s="195">
        <f t="shared" ref="O444:O449" ca="1" si="198">IF(L444&gt;0,N444*100/L444,0)</f>
        <v>83.296312749888941</v>
      </c>
      <c r="P444" s="195">
        <f t="shared" ref="P444:P449" ca="1" si="199">IF(M444&gt;0,N444*100/M444,0)</f>
        <v>83.296312749888941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150000</v>
      </c>
      <c r="O446" s="93">
        <f t="shared" ca="1" si="198"/>
        <v>83.296312749888941</v>
      </c>
      <c r="P446" s="93">
        <f t="shared" ca="1" si="199"/>
        <v>83.296312749888941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150000</v>
      </c>
      <c r="O447" s="497">
        <f t="shared" ca="1" si="198"/>
        <v>83.296312749888941</v>
      </c>
      <c r="P447" s="497">
        <f t="shared" ca="1" si="199"/>
        <v>83.296312749888941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150000</v>
      </c>
      <c r="O449" s="93">
        <f t="shared" ca="1" si="198"/>
        <v>83.296312749888941</v>
      </c>
      <c r="P449" s="93">
        <f t="shared" ca="1" si="199"/>
        <v>83.296312749888941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104600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3860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163891</v>
      </c>
      <c r="O467" s="195">
        <f t="shared" ref="O467:O472" ca="1" si="207">IF(L467&gt;0,N467*100/L467,0)</f>
        <v>91.028809784329297</v>
      </c>
      <c r="P467" s="195">
        <f t="shared" ref="P467:P472" ca="1" si="208">IF(M467&gt;0,N467*100/M467,0)</f>
        <v>91.028809784329297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163891</v>
      </c>
      <c r="O469" s="93">
        <f t="shared" ca="1" si="207"/>
        <v>91.028809784329297</v>
      </c>
      <c r="P469" s="93">
        <f t="shared" ca="1" si="208"/>
        <v>91.028809784329297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163891</v>
      </c>
      <c r="O470" s="497">
        <f t="shared" ca="1" si="207"/>
        <v>91.028809784329297</v>
      </c>
      <c r="P470" s="497">
        <f t="shared" ca="1" si="208"/>
        <v>91.028809784329297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163891</v>
      </c>
      <c r="O472" s="93">
        <f t="shared" ca="1" si="207"/>
        <v>91.028809784329297</v>
      </c>
      <c r="P472" s="93">
        <f t="shared" ca="1" si="208"/>
        <v>91.028809784329297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130100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8888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236000</v>
      </c>
      <c r="N544" s="155">
        <f t="shared" si="236"/>
        <v>193094</v>
      </c>
      <c r="O544" s="155">
        <f t="shared" ref="O544:O549" ca="1" si="237">IF(L544&gt;0,N544*100/L544,0)</f>
        <v>81.819491525423729</v>
      </c>
      <c r="P544" s="155">
        <f t="shared" ref="P544:P549" ca="1" si="238">IF(M544&gt;0,N544*100/M544,0)</f>
        <v>81.819491525423729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236000</v>
      </c>
      <c r="N546" s="93">
        <f t="shared" si="240"/>
        <v>193094</v>
      </c>
      <c r="O546" s="93">
        <f t="shared" ca="1" si="237"/>
        <v>81.819491525423729</v>
      </c>
      <c r="P546" s="93">
        <f t="shared" ca="1" si="238"/>
        <v>81.819491525423729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236000</v>
      </c>
      <c r="N547" s="497">
        <f t="shared" si="241"/>
        <v>193094</v>
      </c>
      <c r="O547" s="497">
        <f t="shared" ca="1" si="237"/>
        <v>81.819491525423729</v>
      </c>
      <c r="P547" s="497">
        <f t="shared" ca="1" si="238"/>
        <v>81.819491525423729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</f>
        <v>236000</v>
      </c>
      <c r="N549" s="93">
        <f>N550+N551+N552+N553+N554</f>
        <v>193094</v>
      </c>
      <c r="O549" s="93">
        <f t="shared" ca="1" si="237"/>
        <v>81.819491525423729</v>
      </c>
      <c r="P549" s="93">
        <f t="shared" ca="1" si="238"/>
        <v>81.819491525423729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83840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100094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9160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173410</v>
      </c>
      <c r="N629" s="195">
        <f t="shared" si="263"/>
        <v>10150</v>
      </c>
      <c r="O629" s="195">
        <f t="shared" ref="O629:O634" ca="1" si="264">IF(L629&gt;0,N629*100/L629,0)</f>
        <v>5.8531803240874227</v>
      </c>
      <c r="P629" s="195">
        <f t="shared" ref="P629:P634" ca="1" si="265">IF(M629&gt;0,N629*100/M629,0)</f>
        <v>5.8531803240874227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173410</v>
      </c>
      <c r="N631" s="93">
        <f t="shared" si="266"/>
        <v>10150</v>
      </c>
      <c r="O631" s="93">
        <f t="shared" ca="1" si="264"/>
        <v>5.8531803240874227</v>
      </c>
      <c r="P631" s="93">
        <f t="shared" ca="1" si="265"/>
        <v>5.8531803240874227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173410</v>
      </c>
      <c r="N632" s="497">
        <f t="shared" si="267"/>
        <v>10150</v>
      </c>
      <c r="O632" s="497">
        <f t="shared" ca="1" si="264"/>
        <v>5.8531803240874227</v>
      </c>
      <c r="P632" s="497">
        <f t="shared" ca="1" si="265"/>
        <v>5.8531803240874227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</f>
        <v>173410</v>
      </c>
      <c r="N634" s="93">
        <f>N635+N636+N637+N638</f>
        <v>10150</v>
      </c>
      <c r="O634" s="93">
        <f t="shared" ca="1" si="264"/>
        <v>5.8531803240874227</v>
      </c>
      <c r="P634" s="93">
        <f t="shared" ca="1" si="265"/>
        <v>5.8531803240874227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10150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IFERROR(__xludf.DUMMYFUNCTION("IMPORTRANGE(""https://docs.google.com/spreadsheets/d/1XWAQStnk-4SwqDmLtmXYiTMKHgktTP8We1SCoS47DrQ/edit?usp=sharing"",""จัดที่ดิน!AS66"")"),23)</f>
        <v>23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IFERROR(__xludf.DUMMYFUNCTION("IMPORTRANGE(""https://docs.google.com/spreadsheets/d/1XWAQStnk-4SwqDmLtmXYiTMKHgktTP8We1SCoS47DrQ/edit?usp=sharing"",""จัดที่ดิน!AT66"")"),13.53)</f>
        <v>13.53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IFERROR(__xludf.DUMMYFUNCTION("IMPORTRANGE(""https://docs.google.com/spreadsheets/d/19vJNZY_5yjcGF2XGBMNZRCAIB0Kwfpjp8YEOfu-bneM/edit?usp=sharing"",""งานกองทุน!D66"")"),2551297.69)</f>
        <v>2551297.69</v>
      </c>
      <c r="J821" s="270">
        <f ca="1">IFERROR(__xludf.DUMMYFUNCTION("IMPORTRANGE(""https://docs.google.com/spreadsheets/d/19vJNZY_5yjcGF2XGBMNZRCAIB0Kwfpjp8YEOfu-bneM/edit?usp=sharing"",""งานกองทุน!F66"")"),1843876.99)</f>
        <v>1843876.99</v>
      </c>
      <c r="K821" s="497">
        <f t="shared" ref="K821:K828" ca="1" si="335">IF(I821&gt;0,J821*100/I821,0)</f>
        <v>72.272122427234279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IFERROR(__xludf.DUMMYFUNCTION("IMPORTRANGE(""https://docs.google.com/spreadsheets/d/19vJNZY_5yjcGF2XGBMNZRCAIB0Kwfpjp8YEOfu-bneM/edit?usp=sharing"",""งานกองทุน!C66"")"),157)</f>
        <v>157</v>
      </c>
      <c r="J822" s="270">
        <f ca="1">IFERROR(__xludf.DUMMYFUNCTION("IMPORTRANGE(""https://docs.google.com/spreadsheets/d/19vJNZY_5yjcGF2XGBMNZRCAIB0Kwfpjp8YEOfu-bneM/edit?usp=sharing"",""งานกองทุน!E66"")"),107)</f>
        <v>107</v>
      </c>
      <c r="K822" s="497">
        <f t="shared" ca="1" si="335"/>
        <v>68.152866242038215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IFERROR(__xludf.DUMMYFUNCTION("IMPORTRANGE(""https://docs.google.com/spreadsheets/d/19vJNZY_5yjcGF2XGBMNZRCAIB0Kwfpjp8YEOfu-bneM/edit?usp=sharing"",""งานกองทุน!K66"")"),187116.06)</f>
        <v>187116.06</v>
      </c>
      <c r="K823" s="497">
        <f t="shared" ca="1" si="335"/>
        <v>15.885750388159318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IFERROR(__xludf.DUMMYFUNCTION("IMPORTRANGE(""https://docs.google.com/spreadsheets/d/19vJNZY_5yjcGF2XGBMNZRCAIB0Kwfpjp8YEOfu-bneM/edit?usp=sharing"",""งานกองทุน!J66"")"),14)</f>
        <v>14</v>
      </c>
      <c r="K824" s="497">
        <f t="shared" ca="1" si="335"/>
        <v>37.837837837837839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IFERROR(__xludf.DUMMYFUNCTION("IMPORTRANGE(""https://docs.google.com/spreadsheets/d/19vJNZY_5yjcGF2XGBMNZRCAIB0Kwfpjp8YEOfu-bneM/edit?usp=sharing"",""งานกองทุน!U66"")"),2020000)</f>
        <v>2020000</v>
      </c>
      <c r="K827" s="497">
        <f t="shared" ca="1" si="335"/>
        <v>80.8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IFERROR(__xludf.DUMMYFUNCTION("IMPORTRANGE(""https://docs.google.com/spreadsheets/d/19vJNZY_5yjcGF2XGBMNZRCAIB0Kwfpjp8YEOfu-bneM/edit?usp=sharing"",""งานกองทุน!T66"")"),43)</f>
        <v>43</v>
      </c>
      <c r="K828" s="502">
        <f t="shared" ca="1" si="335"/>
        <v>59.722222222222221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FE7AF-A7F9-43ED-A7B1-1724A9CDB9D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354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4375442.08</v>
      </c>
      <c r="N8" s="22">
        <f t="shared" ca="1" si="0"/>
        <v>3317044.41</v>
      </c>
      <c r="O8" s="22">
        <f t="shared" ref="O8:O16" ca="1" si="1">IF(L8&gt;0,N8*100/L8,0)</f>
        <v>79.573518757700555</v>
      </c>
      <c r="P8" s="22">
        <f t="shared" ref="P8:P16" ca="1" si="2">IF(M8&gt;0,N8*100/M8,0)</f>
        <v>75.81049753034327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4375442.08</v>
      </c>
      <c r="N10" s="30">
        <f t="shared" ca="1" si="3"/>
        <v>3317044.41</v>
      </c>
      <c r="O10" s="30">
        <f t="shared" ca="1" si="1"/>
        <v>79.573518757700555</v>
      </c>
      <c r="P10" s="30">
        <f t="shared" ca="1" si="2"/>
        <v>75.81049753034327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4306442.08</v>
      </c>
      <c r="N11" s="497">
        <f t="shared" ca="1" si="4"/>
        <v>3248044.41</v>
      </c>
      <c r="O11" s="497">
        <f t="shared" ca="1" si="1"/>
        <v>79.229716445405415</v>
      </c>
      <c r="P11" s="497">
        <f t="shared" ca="1" si="2"/>
        <v>75.422921048551515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4306442.08</v>
      </c>
      <c r="N13" s="93">
        <f t="shared" ca="1" si="5"/>
        <v>3248044.41</v>
      </c>
      <c r="O13" s="93">
        <f t="shared" ca="1" si="1"/>
        <v>79.229716445405415</v>
      </c>
      <c r="P13" s="93">
        <f t="shared" ca="1" si="2"/>
        <v>75.422921048551515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2913144.08</v>
      </c>
      <c r="N18" s="22">
        <f t="shared" ca="1" si="8"/>
        <v>2309778.66</v>
      </c>
      <c r="O18" s="22">
        <f t="shared" ref="O18:O26" ca="1" si="9">IF(L18&gt;0,N18*100/L18,0)</f>
        <v>85.409121532926335</v>
      </c>
      <c r="P18" s="22">
        <f t="shared" ref="P18:P26" ca="1" si="10">IF(M18&gt;0,N18*100/M18,0)</f>
        <v>79.288171012811702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2913144.08</v>
      </c>
      <c r="N20" s="30">
        <f t="shared" ca="1" si="11"/>
        <v>2309778.66</v>
      </c>
      <c r="O20" s="30">
        <f t="shared" ca="1" si="9"/>
        <v>85.409121532926335</v>
      </c>
      <c r="P20" s="30">
        <f t="shared" ca="1" si="10"/>
        <v>79.288171012811702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2844144.08</v>
      </c>
      <c r="N21" s="497">
        <f t="shared" ca="1" si="12"/>
        <v>2240778.66</v>
      </c>
      <c r="O21" s="497">
        <f t="shared" ca="1" si="9"/>
        <v>85.02709904112136</v>
      </c>
      <c r="P21" s="497">
        <f t="shared" ca="1" si="10"/>
        <v>78.785694288736593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2844144.08</v>
      </c>
      <c r="N23" s="93">
        <f t="shared" ca="1" si="13"/>
        <v>2240778.66</v>
      </c>
      <c r="O23" s="93">
        <f t="shared" ca="1" si="9"/>
        <v>85.02709904112136</v>
      </c>
      <c r="P23" s="93">
        <f t="shared" ca="1" si="10"/>
        <v>78.785694288736593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1007265.75</v>
      </c>
      <c r="O28" s="22">
        <f t="shared" ref="O28:O37" ca="1" si="17">IF(L28&gt;0,N28*100/L28,0)</f>
        <v>68.794880743744869</v>
      </c>
      <c r="P28" s="22">
        <f t="shared" ref="P28:P37" ca="1" si="18">IF(M28&gt;0,N28*100/M28,0)</f>
        <v>68.882385806449847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1007265.75</v>
      </c>
      <c r="O30" s="30">
        <f t="shared" ca="1" si="17"/>
        <v>68.794880743744869</v>
      </c>
      <c r="P30" s="30">
        <f t="shared" ca="1" si="18"/>
        <v>68.882385806449847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1462298</v>
      </c>
      <c r="N31" s="497">
        <f t="shared" si="20"/>
        <v>1007265.75</v>
      </c>
      <c r="O31" s="497">
        <f t="shared" ca="1" si="17"/>
        <v>68.794880743744869</v>
      </c>
      <c r="P31" s="497">
        <f t="shared" ca="1" si="18"/>
        <v>68.882385806449847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1462298</v>
      </c>
      <c r="N33" s="93">
        <f t="shared" si="21"/>
        <v>1007265.75</v>
      </c>
      <c r="O33" s="93">
        <f t="shared" ca="1" si="17"/>
        <v>68.794880743744869</v>
      </c>
      <c r="P33" s="93">
        <f t="shared" ca="1" si="18"/>
        <v>68.882385806449847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2913144.08</v>
      </c>
      <c r="N37" s="59">
        <f t="shared" ca="1" si="24"/>
        <v>2309778.66</v>
      </c>
      <c r="O37" s="59">
        <f t="shared" ca="1" si="17"/>
        <v>85.409121532926335</v>
      </c>
      <c r="P37" s="59">
        <f t="shared" ca="1" si="18"/>
        <v>79.288171012811702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363464.08</v>
      </c>
      <c r="N41" s="85">
        <f t="shared" ca="1" si="25"/>
        <v>359706</v>
      </c>
      <c r="O41" s="85">
        <f t="shared" ref="O41:O49" ca="1" si="26">IF(L41&gt;0,N41*100/L41,0)</f>
        <v>103.0676217765043</v>
      </c>
      <c r="P41" s="85">
        <f t="shared" ref="P41:P49" ca="1" si="27">IF(M41&gt;0,N41*100/M41,0)</f>
        <v>98.966038129545012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363464.08</v>
      </c>
      <c r="N43" s="92">
        <f t="shared" ca="1" si="28"/>
        <v>359706</v>
      </c>
      <c r="O43" s="92">
        <f t="shared" ca="1" si="26"/>
        <v>103.0676217765043</v>
      </c>
      <c r="P43" s="92">
        <f t="shared" ca="1" si="27"/>
        <v>98.966038129545012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363464.08</v>
      </c>
      <c r="N44" s="497">
        <f t="shared" ca="1" si="29"/>
        <v>359706</v>
      </c>
      <c r="O44" s="497">
        <f t="shared" ca="1" si="26"/>
        <v>103.0676217765043</v>
      </c>
      <c r="P44" s="497">
        <f t="shared" ca="1" si="27"/>
        <v>98.966038129545012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IFERROR(__xludf.DUMMYFUNCTION("IMPORTRANGE(""https://docs.google.com/spreadsheets/d/1MeEWN-I1oV_STSDYn1IFDPWt_1FKiwhDph83XaGc0o0/edit?usp=sharing"",""งบพรบ!R67"")"),363464.08)</f>
        <v>363464.08</v>
      </c>
      <c r="N46" s="93">
        <f ca="1">IFERROR(__xludf.DUMMYFUNCTION("IMPORTRANGE(""https://docs.google.com/spreadsheets/d/1MeEWN-I1oV_STSDYn1IFDPWt_1FKiwhDph83XaGc0o0/edit?usp=sharing"",""งบพรบ!T67"")"),359706)</f>
        <v>359706</v>
      </c>
      <c r="O46" s="93">
        <f t="shared" ca="1" si="26"/>
        <v>103.0676217765043</v>
      </c>
      <c r="P46" s="93">
        <f t="shared" ca="1" si="27"/>
        <v>98.966038129545012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729420</v>
      </c>
      <c r="N53" s="116">
        <f t="shared" ca="1" si="31"/>
        <v>628981.39</v>
      </c>
      <c r="O53" s="116">
        <f t="shared" ref="O53:O61" ca="1" si="32">IF(L53&gt;0,N53*100/L53,0)</f>
        <v>95.112867079993947</v>
      </c>
      <c r="P53" s="116">
        <f t="shared" ref="P53:P61" ca="1" si="33">IF(M53&gt;0,N53*100/M53,0)</f>
        <v>86.230346028351292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729420</v>
      </c>
      <c r="N55" s="123">
        <f t="shared" ca="1" si="34"/>
        <v>628981.39</v>
      </c>
      <c r="O55" s="123">
        <f t="shared" ca="1" si="32"/>
        <v>95.112867079993947</v>
      </c>
      <c r="P55" s="123">
        <f t="shared" ca="1" si="33"/>
        <v>86.230346028351292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675420</v>
      </c>
      <c r="N56" s="497">
        <f t="shared" ca="1" si="35"/>
        <v>574981.39</v>
      </c>
      <c r="O56" s="497">
        <f t="shared" ca="1" si="32"/>
        <v>94.67831220154784</v>
      </c>
      <c r="P56" s="497">
        <f t="shared" ca="1" si="33"/>
        <v>85.129458707174791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IFERROR(__xludf.DUMMYFUNCTION("IMPORTRANGE(""https://docs.google.com/spreadsheets/d/1MeEWN-I1oV_STSDYn1IFDPWt_1FKiwhDph83XaGc0o0/edit?usp=sharing"",""งบพรบ!AB67"")"),675420)</f>
        <v>675420</v>
      </c>
      <c r="N58" s="93">
        <f ca="1">IFERROR(__xludf.DUMMYFUNCTION("IMPORTRANGE(""https://docs.google.com/spreadsheets/d/1MeEWN-I1oV_STSDYn1IFDPWt_1FKiwhDph83XaGc0o0/edit?usp=sharing"",""งบพรบ!AD67"")"),574981.39)</f>
        <v>574981.39</v>
      </c>
      <c r="O58" s="93">
        <f t="shared" ca="1" si="32"/>
        <v>94.67831220154784</v>
      </c>
      <c r="P58" s="93">
        <f t="shared" ca="1" si="33"/>
        <v>85.129458707174791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128360</v>
      </c>
      <c r="N88" s="155">
        <f t="shared" ca="1" si="49"/>
        <v>106655.9</v>
      </c>
      <c r="O88" s="155">
        <f t="shared" ref="O88:O96" ca="1" si="50">IF(L88&gt;0,N88*100/L88,0)</f>
        <v>83.091227796821443</v>
      </c>
      <c r="P88" s="155">
        <f t="shared" ref="P88:P96" ca="1" si="51">IF(M88&gt;0,N88*100/M88,0)</f>
        <v>83.091227796821443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128360</v>
      </c>
      <c r="N90" s="93">
        <f t="shared" ca="1" si="52"/>
        <v>106655.9</v>
      </c>
      <c r="O90" s="93">
        <f t="shared" ca="1" si="50"/>
        <v>83.091227796821443</v>
      </c>
      <c r="P90" s="93">
        <f t="shared" ca="1" si="51"/>
        <v>83.091227796821443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128360</v>
      </c>
      <c r="N91" s="497">
        <f t="shared" ca="1" si="53"/>
        <v>106655.9</v>
      </c>
      <c r="O91" s="497">
        <f t="shared" ca="1" si="50"/>
        <v>83.091227796821443</v>
      </c>
      <c r="P91" s="497">
        <f t="shared" ca="1" si="51"/>
        <v>83.091227796821443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IFERROR(__xludf.DUMMYFUNCTION("IMPORTRANGE(""https://docs.google.com/spreadsheets/d/1MeEWN-I1oV_STSDYn1IFDPWt_1FKiwhDph83XaGc0o0/edit?usp=sharing"",""งบพรบ!AV67"")"),128360)</f>
        <v>128360</v>
      </c>
      <c r="N93" s="93">
        <f ca="1">IFERROR(__xludf.DUMMYFUNCTION("IMPORTRANGE(""https://docs.google.com/spreadsheets/d/1MeEWN-I1oV_STSDYn1IFDPWt_1FKiwhDph83XaGc0o0/edit?usp=sharing"",""งบพรบ!AX67"")"),106655.9)</f>
        <v>106655.9</v>
      </c>
      <c r="O93" s="93">
        <f t="shared" ca="1" si="50"/>
        <v>83.091227796821443</v>
      </c>
      <c r="P93" s="93">
        <f t="shared" ca="1" si="51"/>
        <v>83.091227796821443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3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2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4</v>
      </c>
      <c r="K148" s="145">
        <f ca="1">IF(I148&gt;0,J148*100/I148,0)</f>
        <v>26.666666666666668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2580</v>
      </c>
      <c r="O149" s="155">
        <f t="shared" ref="O149:O157" ca="1" si="78">IF(L149&gt;0,N149*100/L149,0)</f>
        <v>34.4</v>
      </c>
      <c r="P149" s="155">
        <f t="shared" ref="P149:P157" ca="1" si="79">IF(M149&gt;0,N149*100/M149,0)</f>
        <v>34.4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2580</v>
      </c>
      <c r="O151" s="93">
        <f t="shared" ca="1" si="78"/>
        <v>34.4</v>
      </c>
      <c r="P151" s="93">
        <f t="shared" ca="1" si="79"/>
        <v>34.4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2580</v>
      </c>
      <c r="O152" s="497">
        <f t="shared" ca="1" si="78"/>
        <v>34.4</v>
      </c>
      <c r="P152" s="497">
        <f t="shared" ca="1" si="79"/>
        <v>34.4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IFERROR(__xludf.DUMMYFUNCTION("IMPORTRANGE(""https://docs.google.com/spreadsheets/d/1MeEWN-I1oV_STSDYn1IFDPWt_1FKiwhDph83XaGc0o0/edit?usp=sharing"",""งบพรบ!CB67"")"),2580)</f>
        <v>2580</v>
      </c>
      <c r="O154" s="93">
        <f t="shared" ca="1" si="78"/>
        <v>34.4</v>
      </c>
      <c r="P154" s="93">
        <f t="shared" ca="1" si="79"/>
        <v>34.4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4</v>
      </c>
      <c r="K159" s="497">
        <f ca="1">IF(I159&gt;0,J159*100/I159,0)</f>
        <v>26.666666666666668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31040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31040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31040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IFERROR(__xludf.DUMMYFUNCTION("IMPORTRANGE(""https://docs.google.com/spreadsheets/d/1MeEWN-I1oV_STSDYn1IFDPWt_1FKiwhDph83XaGc0o0/edit?usp=sharing"",""งบพรบ!CJ67"")"),31040)</f>
        <v>31040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53000</v>
      </c>
      <c r="N181" s="155">
        <f t="shared" ca="1" si="92"/>
        <v>39595</v>
      </c>
      <c r="O181" s="155">
        <f t="shared" ref="O181:O189" ca="1" si="93">IF(L181&gt;0,N181*100/L181,0)</f>
        <v>74.70754716981132</v>
      </c>
      <c r="P181" s="155">
        <f t="shared" ref="P181:P189" ca="1" si="94">IF(M181&gt;0,N181*100/M181,0)</f>
        <v>74.70754716981132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53000</v>
      </c>
      <c r="N183" s="93">
        <f t="shared" ca="1" si="95"/>
        <v>39595</v>
      </c>
      <c r="O183" s="93">
        <f t="shared" ca="1" si="93"/>
        <v>74.70754716981132</v>
      </c>
      <c r="P183" s="93">
        <f t="shared" ca="1" si="94"/>
        <v>74.70754716981132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53000</v>
      </c>
      <c r="N184" s="497">
        <f t="shared" ca="1" si="96"/>
        <v>39595</v>
      </c>
      <c r="O184" s="497">
        <f t="shared" ca="1" si="93"/>
        <v>74.70754716981132</v>
      </c>
      <c r="P184" s="497">
        <f t="shared" ca="1" si="94"/>
        <v>74.70754716981132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IFERROR(__xludf.DUMMYFUNCTION("IMPORTRANGE(""https://docs.google.com/spreadsheets/d/1MeEWN-I1oV_STSDYn1IFDPWt_1FKiwhDph83XaGc0o0/edit?usp=sharing"",""งบพรบ!CT67"")"),53000)</f>
        <v>53000</v>
      </c>
      <c r="N186" s="93">
        <f ca="1">IFERROR(__xludf.DUMMYFUNCTION("IMPORTRANGE(""https://docs.google.com/spreadsheets/d/1MeEWN-I1oV_STSDYn1IFDPWt_1FKiwhDph83XaGc0o0/edit?usp=sharing"",""งบพรบ!CV67"")"),39595)</f>
        <v>39595</v>
      </c>
      <c r="O186" s="93">
        <f t="shared" ca="1" si="93"/>
        <v>74.70754716981132</v>
      </c>
      <c r="P186" s="93">
        <f t="shared" ca="1" si="94"/>
        <v>74.70754716981132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2020</v>
      </c>
      <c r="O191" s="155">
        <f ca="1">IF(L191&gt;0,N191*100/L191,0)</f>
        <v>33.666666666666664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243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243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1575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16569</v>
      </c>
      <c r="O261" s="155">
        <f t="shared" ref="O261:O269" ca="1" si="117">IF(L261&gt;0,N261*100/L261,0)</f>
        <v>61.594795539033456</v>
      </c>
      <c r="P261" s="155">
        <f t="shared" ref="P261:P269" ca="1" si="118">IF(M261&gt;0,N261*100/M261,0)</f>
        <v>61.594795539033456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16569</v>
      </c>
      <c r="O263" s="93">
        <f t="shared" ca="1" si="117"/>
        <v>61.594795539033456</v>
      </c>
      <c r="P263" s="93">
        <f t="shared" ca="1" si="118"/>
        <v>61.594795539033456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16569</v>
      </c>
      <c r="O264" s="497">
        <f t="shared" ca="1" si="117"/>
        <v>61.594795539033456</v>
      </c>
      <c r="P264" s="497">
        <f t="shared" ca="1" si="118"/>
        <v>61.594795539033456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IFERROR(__xludf.DUMMYFUNCTION("IMPORTRANGE(""https://docs.google.com/spreadsheets/d/1MeEWN-I1oV_STSDYn1IFDPWt_1FKiwhDph83XaGc0o0/edit?usp=sharing"",""งบพรบ!DD67"")"),26900)</f>
        <v>26900</v>
      </c>
      <c r="N266" s="93">
        <f ca="1">IFERROR(__xludf.DUMMYFUNCTION("IMPORTRANGE(""https://docs.google.com/spreadsheets/d/1MeEWN-I1oV_STSDYn1IFDPWt_1FKiwhDph83XaGc0o0/edit?usp=sharing"",""งบพรบ!DF67"")"),16569)</f>
        <v>16569</v>
      </c>
      <c r="O266" s="93">
        <f t="shared" ca="1" si="117"/>
        <v>61.594795539033456</v>
      </c>
      <c r="P266" s="93">
        <f t="shared" ca="1" si="118"/>
        <v>61.594795539033456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191010</v>
      </c>
      <c r="N277" s="155">
        <f t="shared" ca="1" si="125"/>
        <v>156348.97</v>
      </c>
      <c r="O277" s="155">
        <f t="shared" ref="O277:O285" ca="1" si="126">IF(L277&gt;0,N277*100/L277,0)</f>
        <v>81.853813936443117</v>
      </c>
      <c r="P277" s="155">
        <f t="shared" ref="P277:P285" ca="1" si="127">IF(M277&gt;0,N277*100/M277,0)</f>
        <v>81.853813936443117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191010</v>
      </c>
      <c r="N279" s="93">
        <f t="shared" ca="1" si="128"/>
        <v>156348.97</v>
      </c>
      <c r="O279" s="93">
        <f t="shared" ca="1" si="126"/>
        <v>81.853813936443117</v>
      </c>
      <c r="P279" s="93">
        <f t="shared" ca="1" si="127"/>
        <v>81.853813936443117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191010</v>
      </c>
      <c r="N280" s="497">
        <f t="shared" ca="1" si="129"/>
        <v>156348.97</v>
      </c>
      <c r="O280" s="497">
        <f t="shared" ca="1" si="126"/>
        <v>81.853813936443117</v>
      </c>
      <c r="P280" s="497">
        <f t="shared" ca="1" si="127"/>
        <v>81.853813936443117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IFERROR(__xludf.DUMMYFUNCTION("IMPORTRANGE(""https://docs.google.com/spreadsheets/d/1MeEWN-I1oV_STSDYn1IFDPWt_1FKiwhDph83XaGc0o0/edit?usp=sharing"",""งบพรบ!DN67"")"),191010)</f>
        <v>191010</v>
      </c>
      <c r="N282" s="93">
        <f ca="1">IFERROR(__xludf.DUMMYFUNCTION("IMPORTRANGE(""https://docs.google.com/spreadsheets/d/1MeEWN-I1oV_STSDYn1IFDPWt_1FKiwhDph83XaGc0o0/edit?usp=sharing"",""งบพรบ!DP67"")"),156348.97)</f>
        <v>156348.97</v>
      </c>
      <c r="O282" s="93">
        <f t="shared" ca="1" si="126"/>
        <v>81.853813936443117</v>
      </c>
      <c r="P282" s="93">
        <f t="shared" ca="1" si="127"/>
        <v>81.853813936443117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152926.6</v>
      </c>
      <c r="O298" s="155">
        <f t="shared" ref="O298:O306" ca="1" si="136">IF(L298&gt;0,N298*100/L298,0)</f>
        <v>73.949032882011608</v>
      </c>
      <c r="P298" s="155">
        <f t="shared" ref="P298:P306" ca="1" si="137">IF(M298&gt;0,N298*100/M298,0)</f>
        <v>73.949032882011608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152926.6</v>
      </c>
      <c r="O300" s="93">
        <f t="shared" ca="1" si="136"/>
        <v>73.949032882011608</v>
      </c>
      <c r="P300" s="93">
        <f t="shared" ca="1" si="137"/>
        <v>73.949032882011608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152926.6</v>
      </c>
      <c r="O301" s="497">
        <f t="shared" ca="1" si="136"/>
        <v>73.949032882011608</v>
      </c>
      <c r="P301" s="497">
        <f t="shared" ca="1" si="137"/>
        <v>73.949032882011608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IFERROR(__xludf.DUMMYFUNCTION("IMPORTRANGE(""https://docs.google.com/spreadsheets/d/1MeEWN-I1oV_STSDYn1IFDPWt_1FKiwhDph83XaGc0o0/edit?usp=sharing"",""งบพรบ!DX67"")"),206800)</f>
        <v>206800</v>
      </c>
      <c r="N303" s="93">
        <f ca="1">IFERROR(__xludf.DUMMYFUNCTION("IMPORTRANGE(""https://docs.google.com/spreadsheets/d/1MeEWN-I1oV_STSDYn1IFDPWt_1FKiwhDph83XaGc0o0/edit?usp=sharing"",""งบพรบ!DZ67"")"),152926.6)</f>
        <v>152926.6</v>
      </c>
      <c r="O303" s="93">
        <f t="shared" ca="1" si="136"/>
        <v>73.949032882011608</v>
      </c>
      <c r="P303" s="93">
        <f t="shared" ca="1" si="137"/>
        <v>73.949032882011608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5023</v>
      </c>
      <c r="K327" s="445">
        <f ca="1">IF(I327&gt;0,J327*100/I327,0)</f>
        <v>313.9375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689700</v>
      </c>
      <c r="N328" s="155">
        <f t="shared" ca="1" si="149"/>
        <v>509989.52</v>
      </c>
      <c r="O328" s="155">
        <f t="shared" ref="O328:O336" ca="1" si="150">IF(L328&gt;0,N328*100/L328,0)</f>
        <v>74.21267753201397</v>
      </c>
      <c r="P328" s="155">
        <f t="shared" ref="P328:P336" ca="1" si="151">IF(M328&gt;0,N328*100/M328,0)</f>
        <v>73.943674061186016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689700</v>
      </c>
      <c r="N330" s="93">
        <f t="shared" ca="1" si="152"/>
        <v>509989.52</v>
      </c>
      <c r="O330" s="93">
        <f t="shared" ca="1" si="150"/>
        <v>74.21267753201397</v>
      </c>
      <c r="P330" s="93">
        <f t="shared" ca="1" si="151"/>
        <v>73.943674061186016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689700</v>
      </c>
      <c r="N331" s="497">
        <f t="shared" ca="1" si="153"/>
        <v>509989.52</v>
      </c>
      <c r="O331" s="497">
        <f t="shared" ca="1" si="150"/>
        <v>74.21267753201397</v>
      </c>
      <c r="P331" s="497">
        <f t="shared" ca="1" si="151"/>
        <v>73.943674061186016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IFERROR(__xludf.DUMMYFUNCTION("IMPORTRANGE(""https://docs.google.com/spreadsheets/d/1MeEWN-I1oV_STSDYn1IFDPWt_1FKiwhDph83XaGc0o0/edit?usp=sharing"",""งบพรบ!ER67"")"),689700)</f>
        <v>689700</v>
      </c>
      <c r="N333" s="93">
        <f ca="1">IFERROR(__xludf.DUMMYFUNCTION("IMPORTRANGE(""https://docs.google.com/spreadsheets/d/1MeEWN-I1oV_STSDYn1IFDPWt_1FKiwhDph83XaGc0o0/edit?usp=sharing"",""งบพรบ!ET67"")"),509989.52)</f>
        <v>509989.52</v>
      </c>
      <c r="O333" s="93">
        <f t="shared" ca="1" si="150"/>
        <v>74.21267753201397</v>
      </c>
      <c r="P333" s="93">
        <f t="shared" ca="1" si="151"/>
        <v>73.943674061186016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IFERROR(__xludf.DUMMYFUNCTION("IMPORTRANGE(""https://docs.google.com/spreadsheets/d/1kVcqe37tkHyjCSG3S0O1AXqVkqjo8mSIZil3BcpIysc/edit?usp=sharing"",""ศูนย์!D67"")"),4903)</f>
        <v>4903</v>
      </c>
      <c r="K338" s="497">
        <f ca="1">IF(I338&gt;0,J338*100/I338,0)</f>
        <v>306.4375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IFERROR(__xludf.DUMMYFUNCTION("IMPORTRANGE(""https://docs.google.com/spreadsheets/d/1kVcqe37tkHyjCSG3S0O1AXqVkqjo8mSIZil3BcpIysc/edit?usp=sharing"",""ศูนย์!F67"")"),112)</f>
        <v>112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485950</v>
      </c>
      <c r="N345" s="155">
        <f t="shared" ca="1" si="155"/>
        <v>305426.28000000003</v>
      </c>
      <c r="O345" s="155">
        <f t="shared" ref="O345:O353" ca="1" si="156">IF(L345&gt;0,N345*100/L345,0)</f>
        <v>82.048698455339164</v>
      </c>
      <c r="P345" s="155">
        <f t="shared" ref="P345:P353" ca="1" si="157">IF(M345&gt;0,N345*100/M345,0)</f>
        <v>62.851379771581449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485950</v>
      </c>
      <c r="N347" s="93">
        <f t="shared" ca="1" si="158"/>
        <v>305426.28000000003</v>
      </c>
      <c r="O347" s="93">
        <f t="shared" ca="1" si="156"/>
        <v>82.048698455339164</v>
      </c>
      <c r="P347" s="93">
        <f t="shared" ca="1" si="157"/>
        <v>62.851379771581449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470950</v>
      </c>
      <c r="N348" s="497">
        <f t="shared" ca="1" si="159"/>
        <v>290426.28000000003</v>
      </c>
      <c r="O348" s="497">
        <f t="shared" ca="1" si="156"/>
        <v>81.294969909027301</v>
      </c>
      <c r="P348" s="497">
        <f t="shared" ca="1" si="157"/>
        <v>61.668177088862947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IFERROR(__xludf.DUMMYFUNCTION("IMPORTRANGE(""https://docs.google.com/spreadsheets/d/1MeEWN-I1oV_STSDYn1IFDPWt_1FKiwhDph83XaGc0o0/edit?usp=sharing"",""งบพรบ!FB67"")"),470950)</f>
        <v>470950</v>
      </c>
      <c r="N350" s="93">
        <f ca="1">IFERROR(__xludf.DUMMYFUNCTION("IMPORTRANGE(""https://docs.google.com/spreadsheets/d/1MeEWN-I1oV_STSDYn1IFDPWt_1FKiwhDph83XaGc0o0/edit?usp=sharing"",""งบพรบ!FD67"")"),290426.28)</f>
        <v>290426.28000000003</v>
      </c>
      <c r="O350" s="93">
        <f t="shared" ca="1" si="156"/>
        <v>81.294969909027301</v>
      </c>
      <c r="P350" s="93">
        <f t="shared" ca="1" si="157"/>
        <v>61.668177088862947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IFERROR(__xludf.DUMMYFUNCTION("IMPORTRANGE(""https://docs.google.com/spreadsheets/d/1QqKyyYR6Q21VydFLVH3TRQUabQu_ym0Zz7PgGX0-kHA/edit?usp=sharing"",""แผน!EP67"")"),190)</f>
        <v>190</v>
      </c>
      <c r="J355" s="464">
        <f ca="1">J362</f>
        <v>179</v>
      </c>
      <c r="K355" s="465">
        <f ca="1">IF(I355&gt;0,J355*100/I355,0)</f>
        <v>94.21052631578948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IFERROR(__xludf.DUMMYFUNCTION("IMPORTRANGE(""https://docs.google.com/spreadsheets/d/1XWAQStnk-4SwqDmLtmXYiTMKHgktTP8We1SCoS47DrQ/edit?usp=sharing"",""จัดที่ดิน!W67"")"),211)</f>
        <v>211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IFERROR(__xludf.DUMMYFUNCTION("IMPORTRANGE(""https://docs.google.com/spreadsheets/d/1QqKyyYR6Q21VydFLVH3TRQUabQu_ym0Zz7PgGX0-kHA/edit?usp=sharing"",""แผน!EO67"")"),2100)</f>
        <v>2100</v>
      </c>
      <c r="J359" s="270">
        <f ca="1">IFERROR(__xludf.DUMMYFUNCTION("IMPORTRANGE(""https://docs.google.com/spreadsheets/d/1XWAQStnk-4SwqDmLtmXYiTMKHgktTP8We1SCoS47DrQ/edit?usp=sharing"",""จัดที่ดิน!X67"")"),1744.52)</f>
        <v>1744.52</v>
      </c>
      <c r="K359" s="497">
        <f t="shared" ca="1" si="161"/>
        <v>83.072380952380954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IFERROR(__xludf.DUMMYFUNCTION("IMPORTRANGE(""https://docs.google.com/spreadsheets/d/1QqKyyYR6Q21VydFLVH3TRQUabQu_ym0Zz7PgGX0-kHA/edit?usp=sharing"",""แผน!EP67"")"),190)</f>
        <v>190</v>
      </c>
      <c r="J360" s="270">
        <f ca="1">IFERROR(__xludf.DUMMYFUNCTION("IMPORTRANGE(""https://docs.google.com/spreadsheets/d/1XWAQStnk-4SwqDmLtmXYiTMKHgktTP8We1SCoS47DrQ/edit?usp=sharing"",""จัดที่ดิน!Y67"")"),272)</f>
        <v>272</v>
      </c>
      <c r="K360" s="497">
        <f t="shared" ca="1" si="161"/>
        <v>143.15789473684211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IFERROR(__xludf.DUMMYFUNCTION("IMPORTRANGE(""https://docs.google.com/spreadsheets/d/1XWAQStnk-4SwqDmLtmXYiTMKHgktTP8We1SCoS47DrQ/edit?usp=sharing"",""จัดที่ดิน!Z67"")"),2546.76)</f>
        <v>2546.7600000000002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IFERROR(__xludf.DUMMYFUNCTION("IMPORTRANGE(""https://docs.google.com/spreadsheets/d/1QqKyyYR6Q21VydFLVH3TRQUabQu_ym0Zz7PgGX0-kHA/edit?usp=sharing"",""แผน!EP67"")"),190)</f>
        <v>190</v>
      </c>
      <c r="J362" s="270">
        <f ca="1">IFERROR(__xludf.DUMMYFUNCTION("IMPORTRANGE(""https://docs.google.com/spreadsheets/d/1XWAQStnk-4SwqDmLtmXYiTMKHgktTP8We1SCoS47DrQ/edit?usp=sharing"",""จัดที่ดิน!AA67"")"),179)</f>
        <v>179</v>
      </c>
      <c r="K362" s="497">
        <f t="shared" ca="1" si="161"/>
        <v>94.21052631578948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IFERROR(__xludf.DUMMYFUNCTION("IMPORTRANGE(""https://docs.google.com/spreadsheets/d/1XWAQStnk-4SwqDmLtmXYiTMKHgktTP8We1SCoS47DrQ/edit?usp=sharing"",""จัดที่ดิน!AB67"")"),1563.75)</f>
        <v>1563.75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278</v>
      </c>
      <c r="K364" s="479">
        <f t="shared" ca="1" si="161"/>
        <v>81.764705882352942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85</v>
      </c>
      <c r="K365" s="491">
        <f t="shared" ca="1" si="161"/>
        <v>70.833333333333329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IFERROR(__xludf.DUMMYFUNCTION("IMPORTRANGE(""https://docs.google.com/spreadsheets/d/1XWAQStnk-4SwqDmLtmXYiTMKHgktTP8We1SCoS47DrQ/edit?usp=sharing"",""จัดที่ดิน!E67"")"),118)</f>
        <v>118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IFERROR(__xludf.DUMMYFUNCTION("IMPORTRANGE(""https://docs.google.com/spreadsheets/d/1XWAQStnk-4SwqDmLtmXYiTMKHgktTP8We1SCoS47DrQ/edit?usp=sharing"",""จัดที่ดิน!F67"")"),1198.06)</f>
        <v>1198.06</v>
      </c>
      <c r="K369" s="497">
        <f t="shared" ca="1" si="163"/>
        <v>79.870666666666665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IFERROR(__xludf.DUMMYFUNCTION("IMPORTRANGE(""https://docs.google.com/spreadsheets/d/1XWAQStnk-4SwqDmLtmXYiTMKHgktTP8We1SCoS47DrQ/edit?usp=sharing"",""จัดที่ดิน!G67"")"),177)</f>
        <v>177</v>
      </c>
      <c r="K370" s="497">
        <f t="shared" ca="1" si="163"/>
        <v>147.5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IFERROR(__xludf.DUMMYFUNCTION("IMPORTRANGE(""https://docs.google.com/spreadsheets/d/1XWAQStnk-4SwqDmLtmXYiTMKHgktTP8We1SCoS47DrQ/edit?usp=sharing"",""จัดที่ดิน!H67"")"),1980.3)</f>
        <v>1980.3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IFERROR(__xludf.DUMMYFUNCTION("IMPORTRANGE(""https://docs.google.com/spreadsheets/d/1XWAQStnk-4SwqDmLtmXYiTMKHgktTP8We1SCoS47DrQ/edit?usp=sharing"",""จัดที่ดิน!I67"")"),85)</f>
        <v>85</v>
      </c>
      <c r="K372" s="497">
        <f t="shared" ca="1" si="163"/>
        <v>70.833333333333329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IFERROR(__xludf.DUMMYFUNCTION("IMPORTRANGE(""https://docs.google.com/spreadsheets/d/1XWAQStnk-4SwqDmLtmXYiTMKHgktTP8We1SCoS47DrQ/edit?usp=sharing"",""จัดที่ดิน!J67"")"),997.42)</f>
        <v>997.42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IFERROR(__xludf.DUMMYFUNCTION("IMPORTRANGE(""https://docs.google.com/spreadsheets/d/1QqKyyYR6Q21VydFLVH3TRQUabQu_ym0Zz7PgGX0-kHA/edit?usp=sharing"",""แผน!EU67"")"),220)</f>
        <v>220</v>
      </c>
      <c r="J374" s="490">
        <f ca="1">J381</f>
        <v>193</v>
      </c>
      <c r="K374" s="491">
        <f t="shared" ca="1" si="163"/>
        <v>87.727272727272734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IFERROR(__xludf.DUMMYFUNCTION("IMPORTRANGE(""https://docs.google.com/spreadsheets/d/1XWAQStnk-4SwqDmLtmXYiTMKHgktTP8We1SCoS47DrQ/edit?usp=sharing"",""จัดที่ดิน!AH67"")"),93)</f>
        <v>93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IFERROR(__xludf.DUMMYFUNCTION("IMPORTRANGE(""https://docs.google.com/spreadsheets/d/1QqKyyYR6Q21VydFLVH3TRQUabQu_ym0Zz7PgGX0-kHA/edit?usp=sharing"",""แผน!ET67"")"),600)</f>
        <v>600</v>
      </c>
      <c r="J378" s="270">
        <f ca="1">IFERROR(__xludf.DUMMYFUNCTION("IMPORTRANGE(""https://docs.google.com/spreadsheets/d/1XWAQStnk-4SwqDmLtmXYiTMKHgktTP8We1SCoS47DrQ/edit?usp=sharing"",""จัดที่ดิน!AI67"")"),546.46)</f>
        <v>546.46</v>
      </c>
      <c r="K378" s="497">
        <f t="shared" ca="1" si="164"/>
        <v>91.076666666666668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IFERROR(__xludf.DUMMYFUNCTION("IMPORTRANGE(""https://docs.google.com/spreadsheets/d/1QqKyyYR6Q21VydFLVH3TRQUabQu_ym0Zz7PgGX0-kHA/edit?usp=sharing"",""แผน!EU67"")"),220)</f>
        <v>220</v>
      </c>
      <c r="J379" s="270">
        <f ca="1">IFERROR(__xludf.DUMMYFUNCTION("IMPORTRANGE(""https://docs.google.com/spreadsheets/d/1XWAQStnk-4SwqDmLtmXYiTMKHgktTP8We1SCoS47DrQ/edit?usp=sharing"",""จัดที่ดิน!AJ67"")"),194)</f>
        <v>194</v>
      </c>
      <c r="K379" s="497">
        <f t="shared" ca="1" si="164"/>
        <v>88.181818181818187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IFERROR(__xludf.DUMMYFUNCTION("IMPORTRANGE(""https://docs.google.com/spreadsheets/d/1XWAQStnk-4SwqDmLtmXYiTMKHgktTP8We1SCoS47DrQ/edit?usp=sharing"",""จัดที่ดิน!AK67"")"),1794.36)</f>
        <v>1794.36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IFERROR(__xludf.DUMMYFUNCTION("IMPORTRANGE(""https://docs.google.com/spreadsheets/d/1QqKyyYR6Q21VydFLVH3TRQUabQu_ym0Zz7PgGX0-kHA/edit?usp=sharing"",""แผน!EU67"")"),220)</f>
        <v>220</v>
      </c>
      <c r="J381" s="270">
        <f ca="1">IFERROR(__xludf.DUMMYFUNCTION("IMPORTRANGE(""https://docs.google.com/spreadsheets/d/1XWAQStnk-4SwqDmLtmXYiTMKHgktTP8We1SCoS47DrQ/edit?usp=sharing"",""จัดที่ดิน!AL67"")"),193)</f>
        <v>193</v>
      </c>
      <c r="K381" s="497">
        <f t="shared" ca="1" si="164"/>
        <v>87.727272727272734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IFERROR(__xludf.DUMMYFUNCTION("IMPORTRANGE(""https://docs.google.com/spreadsheets/d/1XWAQStnk-4SwqDmLtmXYiTMKHgktTP8We1SCoS47DrQ/edit?usp=sharing"",""จัดที่ดิน!AM67"")"),1794.23)</f>
        <v>1794.23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IFERROR(__xludf.DUMMYFUNCTION("IMPORTRANGE(""https://docs.google.com/spreadsheets/d/1XWAQStnk-4SwqDmLtmXYiTMKHgktTP8We1SCoS47DrQ/edit?usp=sharing"",""จัดที่ดิน!AP67"")"),1)</f>
        <v>1</v>
      </c>
      <c r="K385" s="502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1462298</v>
      </c>
      <c r="N414" s="549">
        <f t="shared" si="181"/>
        <v>1007265.75</v>
      </c>
      <c r="O414" s="549">
        <f ca="1">IF(L414&gt;0,N414*100/L414,0)</f>
        <v>68.794880743744869</v>
      </c>
      <c r="P414" s="549">
        <f ca="1">IF(M414&gt;0,N414*100/M414,0)</f>
        <v>68.882385806449847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76861.540000000008</v>
      </c>
      <c r="O419" s="155">
        <f t="shared" ref="O419:O424" ca="1" si="185">IF(L419&gt;0,N419*100/L419,0)</f>
        <v>80.432754290498124</v>
      </c>
      <c r="P419" s="155">
        <f t="shared" ref="P419:P424" ca="1" si="186">IF(M419&gt;0,N419*100/M419,0)</f>
        <v>82.029391675560305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76861.540000000008</v>
      </c>
      <c r="O421" s="93">
        <f t="shared" ca="1" si="185"/>
        <v>80.432754290498124</v>
      </c>
      <c r="P421" s="93">
        <f t="shared" ca="1" si="186"/>
        <v>82.029391675560305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76861.540000000008</v>
      </c>
      <c r="O422" s="497">
        <f t="shared" ca="1" si="185"/>
        <v>80.432754290498124</v>
      </c>
      <c r="P422" s="497">
        <f t="shared" ca="1" si="186"/>
        <v>82.029391675560305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76861.540000000008</v>
      </c>
      <c r="O424" s="93">
        <f t="shared" ca="1" si="185"/>
        <v>80.432754290498124</v>
      </c>
      <c r="P424" s="93">
        <f t="shared" ca="1" si="186"/>
        <v>82.029391675560305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44000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32861.54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470945.08</v>
      </c>
      <c r="O467" s="195">
        <f t="shared" ref="O467:O472" ca="1" si="207">IF(L467&gt;0,N467*100/L467,0)</f>
        <v>96.794133303736771</v>
      </c>
      <c r="P467" s="195">
        <f t="shared" ref="P467:P472" ca="1" si="208">IF(M467&gt;0,N467*100/M467,0)</f>
        <v>96.794133303736771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470945.08</v>
      </c>
      <c r="O469" s="93">
        <f t="shared" ca="1" si="207"/>
        <v>96.794133303736771</v>
      </c>
      <c r="P469" s="93">
        <f t="shared" ca="1" si="208"/>
        <v>96.794133303736771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470945.08</v>
      </c>
      <c r="O470" s="497">
        <f t="shared" ca="1" si="207"/>
        <v>96.794133303736771</v>
      </c>
      <c r="P470" s="497">
        <f t="shared" ca="1" si="208"/>
        <v>96.794133303736771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470945.08</v>
      </c>
      <c r="O472" s="93">
        <f t="shared" ca="1" si="207"/>
        <v>96.794133303736771</v>
      </c>
      <c r="P472" s="93">
        <f t="shared" ca="1" si="208"/>
        <v>96.794133303736771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376000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14852.08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255500</v>
      </c>
      <c r="N544" s="155">
        <f t="shared" si="236"/>
        <v>192155.90000000002</v>
      </c>
      <c r="O544" s="155">
        <f t="shared" ref="O544:O549" ca="1" si="237">IF(L544&gt;0,N544*100/L544,0)</f>
        <v>75.207788649706472</v>
      </c>
      <c r="P544" s="155">
        <f t="shared" ref="P544:P549" ca="1" si="238">IF(M544&gt;0,N544*100/M544,0)</f>
        <v>75.207788649706472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255500</v>
      </c>
      <c r="N546" s="93">
        <f t="shared" si="240"/>
        <v>192155.90000000002</v>
      </c>
      <c r="O546" s="93">
        <f t="shared" ca="1" si="237"/>
        <v>75.207788649706472</v>
      </c>
      <c r="P546" s="93">
        <f t="shared" ca="1" si="238"/>
        <v>75.207788649706472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255500</v>
      </c>
      <c r="N547" s="497">
        <f t="shared" si="241"/>
        <v>192155.90000000002</v>
      </c>
      <c r="O547" s="497">
        <f t="shared" ca="1" si="237"/>
        <v>75.207788649706472</v>
      </c>
      <c r="P547" s="497">
        <f t="shared" ca="1" si="238"/>
        <v>75.207788649706472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</f>
        <v>255500</v>
      </c>
      <c r="N549" s="93">
        <f>N550+N551+N552+N553+N554</f>
        <v>192155.90000000002</v>
      </c>
      <c r="O549" s="93">
        <f t="shared" ca="1" si="237"/>
        <v>75.207788649706472</v>
      </c>
      <c r="P549" s="93">
        <f t="shared" ca="1" si="238"/>
        <v>75.207788649706472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89266.240000000005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102889.66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2005</v>
      </c>
      <c r="K592" s="672">
        <f t="shared" ref="K592:K594" ca="1" si="254">IF(I592&gt;0,J592*100/I592,0)</f>
        <v>57.413500333599643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2005</v>
      </c>
      <c r="K593" s="411">
        <f t="shared" ca="1" si="254"/>
        <v>57.413500333599643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72</v>
      </c>
      <c r="K594" s="411">
        <f t="shared" ca="1" si="254"/>
        <v>49.655172413793103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1858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383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1475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619055</v>
      </c>
      <c r="N629" s="195">
        <f t="shared" si="263"/>
        <v>263832.11</v>
      </c>
      <c r="O629" s="195">
        <f t="shared" ref="O629:O634" ca="1" si="264">IF(L629&gt;0,N629*100/L629,0)</f>
        <v>42.618525009894114</v>
      </c>
      <c r="P629" s="195">
        <f t="shared" ref="P629:P634" ca="1" si="265">IF(M629&gt;0,N629*100/M629,0)</f>
        <v>42.618525009894114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619055</v>
      </c>
      <c r="N631" s="93">
        <f t="shared" si="266"/>
        <v>263832.11</v>
      </c>
      <c r="O631" s="93">
        <f t="shared" ca="1" si="264"/>
        <v>42.618525009894114</v>
      </c>
      <c r="P631" s="93">
        <f t="shared" ca="1" si="265"/>
        <v>42.618525009894114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619055</v>
      </c>
      <c r="N632" s="497">
        <f t="shared" si="267"/>
        <v>263832.11</v>
      </c>
      <c r="O632" s="497">
        <f t="shared" ca="1" si="264"/>
        <v>42.618525009894114</v>
      </c>
      <c r="P632" s="497">
        <f t="shared" ca="1" si="265"/>
        <v>42.618525009894114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</f>
        <v>619055</v>
      </c>
      <c r="N634" s="93">
        <f>N635+N636+N637+N638</f>
        <v>263832.11</v>
      </c>
      <c r="O634" s="93">
        <f t="shared" ca="1" si="264"/>
        <v>42.618525009894114</v>
      </c>
      <c r="P634" s="93">
        <f t="shared" ca="1" si="265"/>
        <v>42.618525009894114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90133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173699.11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6</v>
      </c>
      <c r="K644" s="163">
        <f t="shared" ca="1" si="271"/>
        <v>85.714285714285708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IFERROR(__xludf.DUMMYFUNCTION("IMPORTRANGE(""https://docs.google.com/spreadsheets/d/19vJNZY_5yjcGF2XGBMNZRCAIB0Kwfpjp8YEOfu-bneM/edit?usp=sharing"",""งานกองทุน!F67"")"),1213666.64)</f>
        <v>1213666.6399999999</v>
      </c>
      <c r="K821" s="497">
        <f t="shared" ref="K821:K828" ca="1" si="335">IF(I821&gt;0,J821*100/I821,0)</f>
        <v>76.678491855041301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IFERROR(__xludf.DUMMYFUNCTION("IMPORTRANGE(""https://docs.google.com/spreadsheets/d/19vJNZY_5yjcGF2XGBMNZRCAIB0Kwfpjp8YEOfu-bneM/edit?usp=sharing"",""งานกองทุน!E67"")"),85)</f>
        <v>85</v>
      </c>
      <c r="K822" s="497">
        <f t="shared" ca="1" si="335"/>
        <v>80.188679245283012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IFERROR(__xludf.DUMMYFUNCTION("IMPORTRANGE(""https://docs.google.com/spreadsheets/d/19vJNZY_5yjcGF2XGBMNZRCAIB0Kwfpjp8YEOfu-bneM/edit?usp=sharing"",""งานกองทุน!K67"")"),801366.48)</f>
        <v>801366.48</v>
      </c>
      <c r="K823" s="497">
        <f t="shared" ca="1" si="335"/>
        <v>21.908387408041275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IFERROR(__xludf.DUMMYFUNCTION("IMPORTRANGE(""https://docs.google.com/spreadsheets/d/19vJNZY_5yjcGF2XGBMNZRCAIB0Kwfpjp8YEOfu-bneM/edit?usp=sharing"",""งานกองทุน!J67"")"),108)</f>
        <v>108</v>
      </c>
      <c r="K824" s="497">
        <f t="shared" ca="1" si="335"/>
        <v>58.695652173913047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IFERROR(__xludf.DUMMYFUNCTION("IMPORTRANGE(""https://docs.google.com/spreadsheets/d/19vJNZY_5yjcGF2XGBMNZRCAIB0Kwfpjp8YEOfu-bneM/edit?usp=sharing"",""งานกองทุน!P67"")"),50464.96)</f>
        <v>50464.959999999999</v>
      </c>
      <c r="K825" s="497">
        <f t="shared" ca="1" si="335"/>
        <v>39.930439560387391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IFERROR(__xludf.DUMMYFUNCTION("IMPORTRANGE(""https://docs.google.com/spreadsheets/d/19vJNZY_5yjcGF2XGBMNZRCAIB0Kwfpjp8YEOfu-bneM/edit?usp=sharing"",""งานกองทุน!O67"")"),8)</f>
        <v>8</v>
      </c>
      <c r="K826" s="497">
        <f t="shared" ca="1" si="335"/>
        <v>66.666666666666671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IFERROR(__xludf.DUMMYFUNCTION("IMPORTRANGE(""https://docs.google.com/spreadsheets/d/19vJNZY_5yjcGF2XGBMNZRCAIB0Kwfpjp8YEOfu-bneM/edit?usp=sharing"",""งานกองทุน!U67"")"),1460000)</f>
        <v>1460000</v>
      </c>
      <c r="K827" s="497">
        <f t="shared" ca="1" si="335"/>
        <v>56.589147286821706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IFERROR(__xludf.DUMMYFUNCTION("IMPORTRANGE(""https://docs.google.com/spreadsheets/d/19vJNZY_5yjcGF2XGBMNZRCAIB0Kwfpjp8YEOfu-bneM/edit?usp=sharing"",""งานกองทุน!T67"")"),46)</f>
        <v>46</v>
      </c>
      <c r="K828" s="502">
        <f t="shared" ca="1" si="335"/>
        <v>44.660194174757279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42806-5940-4110-B208-8ACA8A9EB5BC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7870300</v>
      </c>
      <c r="N8" s="22">
        <f t="shared" ca="1" si="0"/>
        <v>5303736.8</v>
      </c>
      <c r="O8" s="22">
        <f t="shared" ref="O8:O16" ca="1" si="1">IF(L8&gt;0,N8*100/L8,0)</f>
        <v>68.316838927073562</v>
      </c>
      <c r="P8" s="22">
        <f t="shared" ref="P8:P16" ca="1" si="2">IF(M8&gt;0,N8*100/M8,0)</f>
        <v>67.38925835101584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7870300</v>
      </c>
      <c r="N10" s="30">
        <f t="shared" ca="1" si="3"/>
        <v>5303736.8</v>
      </c>
      <c r="O10" s="30">
        <f t="shared" ca="1" si="1"/>
        <v>68.316838927073562</v>
      </c>
      <c r="P10" s="30">
        <f t="shared" ca="1" si="2"/>
        <v>67.38925835101584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7817500</v>
      </c>
      <c r="N11" s="497">
        <f t="shared" ca="1" si="4"/>
        <v>5250936.8</v>
      </c>
      <c r="O11" s="497">
        <f t="shared" ca="1" si="1"/>
        <v>68.099882759407777</v>
      </c>
      <c r="P11" s="497">
        <f t="shared" ca="1" si="2"/>
        <v>67.169002878157983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7710640</v>
      </c>
      <c r="M13" s="93">
        <f t="shared" ca="1" si="5"/>
        <v>7817500</v>
      </c>
      <c r="N13" s="93">
        <f t="shared" ca="1" si="5"/>
        <v>5250936.8</v>
      </c>
      <c r="O13" s="93">
        <f t="shared" ca="1" si="1"/>
        <v>68.099882759407777</v>
      </c>
      <c r="P13" s="93">
        <f t="shared" ca="1" si="2"/>
        <v>67.169002878157983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5340160</v>
      </c>
      <c r="N18" s="22">
        <f t="shared" ca="1" si="8"/>
        <v>4077506.8</v>
      </c>
      <c r="O18" s="22">
        <f t="shared" ref="O18:O26" ca="1" si="9">IF(L18&gt;0,N18*100/L18,0)</f>
        <v>78.035420653754883</v>
      </c>
      <c r="P18" s="22">
        <f t="shared" ref="P18:P26" ca="1" si="10">IF(M18&gt;0,N18*100/M18,0)</f>
        <v>76.355517437679765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5340160</v>
      </c>
      <c r="N20" s="30">
        <f t="shared" ca="1" si="11"/>
        <v>4077506.8</v>
      </c>
      <c r="O20" s="30">
        <f t="shared" ca="1" si="9"/>
        <v>78.035420653754883</v>
      </c>
      <c r="P20" s="30">
        <f t="shared" ca="1" si="10"/>
        <v>76.355517437679765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5287360</v>
      </c>
      <c r="N21" s="497">
        <f t="shared" ca="1" si="12"/>
        <v>4024706.8</v>
      </c>
      <c r="O21" s="497">
        <f t="shared" ca="1" si="9"/>
        <v>77.811205629881684</v>
      </c>
      <c r="P21" s="497">
        <f t="shared" ca="1" si="10"/>
        <v>76.119401743024881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5287360</v>
      </c>
      <c r="N23" s="93">
        <f t="shared" ca="1" si="13"/>
        <v>4024706.8</v>
      </c>
      <c r="O23" s="93">
        <f t="shared" ca="1" si="9"/>
        <v>77.811205629881684</v>
      </c>
      <c r="P23" s="93">
        <f t="shared" ca="1" si="10"/>
        <v>76.119401743024881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1226230</v>
      </c>
      <c r="O28" s="22">
        <f t="shared" ref="O28:O37" ca="1" si="17">IF(L28&gt;0,N28*100/L28,0)</f>
        <v>48.310246469994958</v>
      </c>
      <c r="P28" s="22">
        <f t="shared" ref="P28:P37" ca="1" si="18">IF(M28&gt;0,N28*100/M28,0)</f>
        <v>48.464907080240621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1226230</v>
      </c>
      <c r="O30" s="30">
        <f t="shared" ca="1" si="17"/>
        <v>48.310246469994958</v>
      </c>
      <c r="P30" s="30">
        <f t="shared" ca="1" si="18"/>
        <v>48.464907080240621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ca="1" si="20"/>
        <v>2530140</v>
      </c>
      <c r="N31" s="497">
        <f t="shared" si="20"/>
        <v>1226230</v>
      </c>
      <c r="O31" s="497">
        <f t="shared" ca="1" si="17"/>
        <v>48.310246469994958</v>
      </c>
      <c r="P31" s="497">
        <f t="shared" ca="1" si="18"/>
        <v>48.464907080240621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2538240</v>
      </c>
      <c r="M33" s="93">
        <f t="shared" ca="1" si="21"/>
        <v>2530140</v>
      </c>
      <c r="N33" s="93">
        <f t="shared" si="21"/>
        <v>1226230</v>
      </c>
      <c r="O33" s="93">
        <f t="shared" ca="1" si="17"/>
        <v>48.310246469994958</v>
      </c>
      <c r="P33" s="93">
        <f t="shared" ca="1" si="18"/>
        <v>48.464907080240621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5340160</v>
      </c>
      <c r="N37" s="59">
        <f t="shared" ca="1" si="24"/>
        <v>4077506.8</v>
      </c>
      <c r="O37" s="59">
        <f t="shared" ca="1" si="17"/>
        <v>78.035420653754883</v>
      </c>
      <c r="P37" s="59">
        <f t="shared" ca="1" si="18"/>
        <v>76.355517437679765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671720</v>
      </c>
      <c r="N41" s="85">
        <f t="shared" ca="1" si="25"/>
        <v>502850</v>
      </c>
      <c r="O41" s="85">
        <f t="shared" ref="O41:O49" ca="1" si="26">IF(L41&gt;0,N41*100/L41,0)</f>
        <v>76.479087452471489</v>
      </c>
      <c r="P41" s="85">
        <f t="shared" ref="P41:P49" ca="1" si="27">IF(M41&gt;0,N41*100/M41,0)</f>
        <v>74.860060739593877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671720</v>
      </c>
      <c r="N43" s="92">
        <f t="shared" ca="1" si="28"/>
        <v>502850</v>
      </c>
      <c r="O43" s="92">
        <f t="shared" ca="1" si="26"/>
        <v>76.479087452471489</v>
      </c>
      <c r="P43" s="92">
        <f t="shared" ca="1" si="27"/>
        <v>74.860060739593877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671720</v>
      </c>
      <c r="N44" s="497">
        <f t="shared" ca="1" si="29"/>
        <v>502850</v>
      </c>
      <c r="O44" s="497">
        <f t="shared" ca="1" si="26"/>
        <v>76.479087452471489</v>
      </c>
      <c r="P44" s="497">
        <f t="shared" ca="1" si="27"/>
        <v>74.860060739593877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IFERROR(__xludf.DUMMYFUNCTION("IMPORTRANGE(""https://docs.google.com/spreadsheets/d/1MeEWN-I1oV_STSDYn1IFDPWt_1FKiwhDph83XaGc0o0/edit?usp=sharing"",""งบพรบ!R68"")"),671720)</f>
        <v>671720</v>
      </c>
      <c r="N46" s="93">
        <f ca="1">IFERROR(__xludf.DUMMYFUNCTION("IMPORTRANGE(""https://docs.google.com/spreadsheets/d/1MeEWN-I1oV_STSDYn1IFDPWt_1FKiwhDph83XaGc0o0/edit?usp=sharing"",""งบพรบ!T68"")"),502850)</f>
        <v>502850</v>
      </c>
      <c r="O46" s="93">
        <f t="shared" ca="1" si="26"/>
        <v>76.479087452471489</v>
      </c>
      <c r="P46" s="93">
        <f t="shared" ca="1" si="27"/>
        <v>74.860060739593877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808600</v>
      </c>
      <c r="N53" s="116">
        <f t="shared" ca="1" si="31"/>
        <v>730619.51</v>
      </c>
      <c r="O53" s="116">
        <f t="shared" ref="O53:O61" ca="1" si="32">IF(L53&gt;0,N53*100/L53,0)</f>
        <v>90.681334243514954</v>
      </c>
      <c r="P53" s="116">
        <f t="shared" ref="P53:P61" ca="1" si="33">IF(M53&gt;0,N53*100/M53,0)</f>
        <v>90.356110561464263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808600</v>
      </c>
      <c r="N55" s="123">
        <f t="shared" ca="1" si="34"/>
        <v>730619.51</v>
      </c>
      <c r="O55" s="123">
        <f t="shared" ca="1" si="32"/>
        <v>90.681334243514954</v>
      </c>
      <c r="P55" s="123">
        <f t="shared" ca="1" si="33"/>
        <v>90.356110561464263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808600</v>
      </c>
      <c r="N56" s="497">
        <f t="shared" ca="1" si="35"/>
        <v>730619.51</v>
      </c>
      <c r="O56" s="497">
        <f t="shared" ca="1" si="32"/>
        <v>90.681334243514954</v>
      </c>
      <c r="P56" s="497">
        <f t="shared" ca="1" si="33"/>
        <v>90.356110561464263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IFERROR(__xludf.DUMMYFUNCTION("IMPORTRANGE(""https://docs.google.com/spreadsheets/d/1MeEWN-I1oV_STSDYn1IFDPWt_1FKiwhDph83XaGc0o0/edit?usp=sharing"",""งบพรบ!AB68"")"),808600)</f>
        <v>808600</v>
      </c>
      <c r="N58" s="93">
        <f ca="1">IFERROR(__xludf.DUMMYFUNCTION("IMPORTRANGE(""https://docs.google.com/spreadsheets/d/1MeEWN-I1oV_STSDYn1IFDPWt_1FKiwhDph83XaGc0o0/edit?usp=sharing"",""งบพรบ!AD68"")"),730619.51)</f>
        <v>730619.51</v>
      </c>
      <c r="O58" s="93">
        <f t="shared" ca="1" si="32"/>
        <v>90.681334243514954</v>
      </c>
      <c r="P58" s="93">
        <f t="shared" ca="1" si="33"/>
        <v>90.356110561464263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1982340</v>
      </c>
      <c r="N66" s="155">
        <f t="shared" ca="1" si="39"/>
        <v>1444437.29</v>
      </c>
      <c r="O66" s="155">
        <f t="shared" ref="O66:O74" ca="1" si="40">IF(L66&gt;0,N66*100/L66,0)</f>
        <v>73.247327079107507</v>
      </c>
      <c r="P66" s="155">
        <f t="shared" ref="P66:P74" ca="1" si="41">IF(M66&gt;0,N66*100/M66,0)</f>
        <v>72.865264788078733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1982340</v>
      </c>
      <c r="N68" s="93">
        <f t="shared" ca="1" si="42"/>
        <v>1444437.29</v>
      </c>
      <c r="O68" s="93">
        <f t="shared" ca="1" si="40"/>
        <v>73.247327079107507</v>
      </c>
      <c r="P68" s="93">
        <f t="shared" ca="1" si="41"/>
        <v>72.865264788078733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1982340</v>
      </c>
      <c r="N69" s="497">
        <f t="shared" ca="1" si="43"/>
        <v>1444437.29</v>
      </c>
      <c r="O69" s="497">
        <f t="shared" ca="1" si="40"/>
        <v>73.247327079107507</v>
      </c>
      <c r="P69" s="497">
        <f t="shared" ca="1" si="41"/>
        <v>72.865264788078733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IFERROR(__xludf.DUMMYFUNCTION("IMPORTRANGE(""https://docs.google.com/spreadsheets/d/1MeEWN-I1oV_STSDYn1IFDPWt_1FKiwhDph83XaGc0o0/edit?usp=sharing"",""งบพรบ!AL68"")"),1982340)</f>
        <v>1982340</v>
      </c>
      <c r="N71" s="93">
        <f ca="1">IFERROR(__xludf.DUMMYFUNCTION("IMPORTRANGE(""https://docs.google.com/spreadsheets/d/1MeEWN-I1oV_STSDYn1IFDPWt_1FKiwhDph83XaGc0o0/edit?usp=sharing"",""งบพรบ!AN68"")"),1444437.29)</f>
        <v>1444437.29</v>
      </c>
      <c r="O71" s="93">
        <f t="shared" ca="1" si="40"/>
        <v>73.247327079107507</v>
      </c>
      <c r="P71" s="93">
        <f t="shared" ca="1" si="41"/>
        <v>72.865264788078733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384460</v>
      </c>
      <c r="N88" s="155">
        <f t="shared" ca="1" si="49"/>
        <v>295756</v>
      </c>
      <c r="O88" s="155">
        <f t="shared" ref="O88:O96" ca="1" si="50">IF(L88&gt;0,N88*100/L88,0)</f>
        <v>76.927638766061492</v>
      </c>
      <c r="P88" s="155">
        <f t="shared" ref="P88:P96" ca="1" si="51">IF(M88&gt;0,N88*100/M88,0)</f>
        <v>76.927638766061492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384460</v>
      </c>
      <c r="N90" s="93">
        <f t="shared" ca="1" si="52"/>
        <v>295756</v>
      </c>
      <c r="O90" s="93">
        <f t="shared" ca="1" si="50"/>
        <v>76.927638766061492</v>
      </c>
      <c r="P90" s="93">
        <f t="shared" ca="1" si="51"/>
        <v>76.927638766061492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384460</v>
      </c>
      <c r="N91" s="497">
        <f t="shared" ca="1" si="53"/>
        <v>295756</v>
      </c>
      <c r="O91" s="497">
        <f t="shared" ca="1" si="50"/>
        <v>76.927638766061492</v>
      </c>
      <c r="P91" s="497">
        <f t="shared" ca="1" si="51"/>
        <v>76.927638766061492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IFERROR(__xludf.DUMMYFUNCTION("IMPORTRANGE(""https://docs.google.com/spreadsheets/d/1MeEWN-I1oV_STSDYn1IFDPWt_1FKiwhDph83XaGc0o0/edit?usp=sharing"",""งบพรบ!AV68"")"),384460)</f>
        <v>384460</v>
      </c>
      <c r="N93" s="93">
        <f ca="1">IFERROR(__xludf.DUMMYFUNCTION("IMPORTRANGE(""https://docs.google.com/spreadsheets/d/1MeEWN-I1oV_STSDYn1IFDPWt_1FKiwhDph83XaGc0o0/edit?usp=sharing"",""งบพรบ!AX68"")"),295756)</f>
        <v>295756</v>
      </c>
      <c r="O93" s="93">
        <f t="shared" ca="1" si="50"/>
        <v>76.927638766061492</v>
      </c>
      <c r="P93" s="93">
        <f t="shared" ca="1" si="51"/>
        <v>76.927638766061492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89000</v>
      </c>
      <c r="N181" s="155">
        <f t="shared" ca="1" si="92"/>
        <v>54720</v>
      </c>
      <c r="O181" s="155">
        <f t="shared" ref="O181:O189" ca="1" si="93">IF(L181&gt;0,N181*100/L181,0)</f>
        <v>61.483146067415731</v>
      </c>
      <c r="P181" s="155">
        <f t="shared" ref="P181:P189" ca="1" si="94">IF(M181&gt;0,N181*100/M181,0)</f>
        <v>61.483146067415731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89000</v>
      </c>
      <c r="N183" s="93">
        <f t="shared" ca="1" si="95"/>
        <v>54720</v>
      </c>
      <c r="O183" s="93">
        <f t="shared" ca="1" si="93"/>
        <v>61.483146067415731</v>
      </c>
      <c r="P183" s="93">
        <f t="shared" ca="1" si="94"/>
        <v>61.483146067415731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89000</v>
      </c>
      <c r="N184" s="497">
        <f t="shared" ca="1" si="96"/>
        <v>54720</v>
      </c>
      <c r="O184" s="497">
        <f t="shared" ca="1" si="93"/>
        <v>61.483146067415731</v>
      </c>
      <c r="P184" s="497">
        <f t="shared" ca="1" si="94"/>
        <v>61.483146067415731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IFERROR(__xludf.DUMMYFUNCTION("IMPORTRANGE(""https://docs.google.com/spreadsheets/d/1MeEWN-I1oV_STSDYn1IFDPWt_1FKiwhDph83XaGc0o0/edit?usp=sharing"",""งบพรบ!CT68"")"),89000)</f>
        <v>89000</v>
      </c>
      <c r="N186" s="93">
        <f ca="1">IFERROR(__xludf.DUMMYFUNCTION("IMPORTRANGE(""https://docs.google.com/spreadsheets/d/1MeEWN-I1oV_STSDYn1IFDPWt_1FKiwhDph83XaGc0o0/edit?usp=sharing"",""งบพรบ!CV68"")"),54720)</f>
        <v>54720</v>
      </c>
      <c r="O186" s="93">
        <f t="shared" ca="1" si="93"/>
        <v>61.483146067415731</v>
      </c>
      <c r="P186" s="93">
        <f t="shared" ca="1" si="94"/>
        <v>61.483146067415731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82.081784386617102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82.081784386617102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82.081784386617102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IFERROR(__xludf.DUMMYFUNCTION("IMPORTRANGE(""https://docs.google.com/spreadsheets/d/1MeEWN-I1oV_STSDYn1IFDPWt_1FKiwhDph83XaGc0o0/edit?usp=sharing"",""งบพรบ!DD68"")"),26900)</f>
        <v>26900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82.081784386617102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600</v>
      </c>
      <c r="J276" s="874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211660</v>
      </c>
      <c r="O277" s="155">
        <f t="shared" ref="O277:O285" ca="1" si="126">IF(L277&gt;0,N277*100/L277,0)</f>
        <v>97.548161120840632</v>
      </c>
      <c r="P277" s="155">
        <f t="shared" ref="P277:P285" ca="1" si="127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211660</v>
      </c>
      <c r="O279" s="93">
        <f t="shared" ca="1" si="126"/>
        <v>97.548161120840632</v>
      </c>
      <c r="P279" s="93">
        <f t="shared" ca="1" si="127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211660</v>
      </c>
      <c r="O280" s="497">
        <f t="shared" ca="1" si="126"/>
        <v>97.548161120840632</v>
      </c>
      <c r="P280" s="497">
        <f t="shared" ca="1" si="127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IFERROR(__xludf.DUMMYFUNCTION("IMPORTRANGE(""https://docs.google.com/spreadsheets/d/1MeEWN-I1oV_STSDYn1IFDPWt_1FKiwhDph83XaGc0o0/edit?usp=sharing"",""งบพรบ!DP68"")"),211660)</f>
        <v>211660</v>
      </c>
      <c r="O282" s="93">
        <f t="shared" ca="1" si="126"/>
        <v>97.548161120840632</v>
      </c>
      <c r="P282" s="93">
        <f t="shared" ca="1" si="127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3509</v>
      </c>
      <c r="K327" s="445">
        <f ca="1">IF(I327&gt;0,J327*100/I327,0)</f>
        <v>167.0952380952381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126723</v>
      </c>
      <c r="O328" s="155">
        <f t="shared" ref="O328:O336" ca="1" si="150">IF(L328&gt;0,N328*100/L328,0)</f>
        <v>74.542941176470592</v>
      </c>
      <c r="P328" s="155">
        <f t="shared" ref="P328:P336" ca="1" si="151">IF(M328&gt;0,N328*100/M328,0)</f>
        <v>73.462608695652179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126723</v>
      </c>
      <c r="O330" s="93">
        <f t="shared" ca="1" si="150"/>
        <v>74.542941176470592</v>
      </c>
      <c r="P330" s="93">
        <f t="shared" ca="1" si="151"/>
        <v>73.462608695652179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126723</v>
      </c>
      <c r="O331" s="497">
        <f t="shared" ca="1" si="150"/>
        <v>74.542941176470592</v>
      </c>
      <c r="P331" s="497">
        <f t="shared" ca="1" si="151"/>
        <v>73.462608695652179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IFERROR(__xludf.DUMMYFUNCTION("IMPORTRANGE(""https://docs.google.com/spreadsheets/d/1MeEWN-I1oV_STSDYn1IFDPWt_1FKiwhDph83XaGc0o0/edit?usp=sharing"",""งบพรบ!ER68"")"),172500)</f>
        <v>172500</v>
      </c>
      <c r="N333" s="93">
        <f ca="1">IFERROR(__xludf.DUMMYFUNCTION("IMPORTRANGE(""https://docs.google.com/spreadsheets/d/1MeEWN-I1oV_STSDYn1IFDPWt_1FKiwhDph83XaGc0o0/edit?usp=sharing"",""งบพรบ!ET68"")"),126723)</f>
        <v>126723</v>
      </c>
      <c r="O333" s="93">
        <f t="shared" ca="1" si="150"/>
        <v>74.542941176470592</v>
      </c>
      <c r="P333" s="93">
        <f t="shared" ca="1" si="151"/>
        <v>73.462608695652179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IFERROR(__xludf.DUMMYFUNCTION("IMPORTRANGE(""https://docs.google.com/spreadsheets/d/1kVcqe37tkHyjCSG3S0O1AXqVkqjo8mSIZil3BcpIysc/edit?usp=sharing"",""ศูนย์!D68"")"),3170)</f>
        <v>3170</v>
      </c>
      <c r="K338" s="497">
        <f ca="1">IF(I338&gt;0,J338*100/I338,0)</f>
        <v>150.95238095238096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IFERROR(__xludf.DUMMYFUNCTION("IMPORTRANGE(""https://docs.google.com/spreadsheets/d/1kVcqe37tkHyjCSG3S0O1AXqVkqjo8mSIZil3BcpIysc/edit?usp=sharing"",""ศูนย์!F68"")"),339)</f>
        <v>339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858600</v>
      </c>
      <c r="N345" s="155">
        <f t="shared" ca="1" si="155"/>
        <v>559601</v>
      </c>
      <c r="O345" s="155">
        <f t="shared" ref="O345:O353" ca="1" si="156">IF(L345&gt;0,N345*100/L345,0)</f>
        <v>72.337254395036197</v>
      </c>
      <c r="P345" s="155">
        <f t="shared" ref="P345:P353" ca="1" si="157">IF(M345&gt;0,N345*100/M345,0)</f>
        <v>65.175984160260896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858600</v>
      </c>
      <c r="N347" s="93">
        <f t="shared" ca="1" si="158"/>
        <v>559601</v>
      </c>
      <c r="O347" s="93">
        <f t="shared" ca="1" si="156"/>
        <v>72.337254395036197</v>
      </c>
      <c r="P347" s="93">
        <f t="shared" ca="1" si="157"/>
        <v>65.175984160260896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805800</v>
      </c>
      <c r="N348" s="497">
        <f t="shared" ca="1" si="159"/>
        <v>506801</v>
      </c>
      <c r="O348" s="497">
        <f t="shared" ca="1" si="156"/>
        <v>70.310904550499444</v>
      </c>
      <c r="P348" s="497">
        <f t="shared" ca="1" si="157"/>
        <v>62.894142467113426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IFERROR(__xludf.DUMMYFUNCTION("IMPORTRANGE(""https://docs.google.com/spreadsheets/d/1MeEWN-I1oV_STSDYn1IFDPWt_1FKiwhDph83XaGc0o0/edit?usp=sharing"",""งบพรบ!FB68"")"),805800)</f>
        <v>805800</v>
      </c>
      <c r="N350" s="93">
        <f ca="1">IFERROR(__xludf.DUMMYFUNCTION("IMPORTRANGE(""https://docs.google.com/spreadsheets/d/1MeEWN-I1oV_STSDYn1IFDPWt_1FKiwhDph83XaGc0o0/edit?usp=sharing"",""งบพรบ!FD68"")"),506801)</f>
        <v>506801</v>
      </c>
      <c r="O350" s="93">
        <f t="shared" ca="1" si="156"/>
        <v>70.310904550499444</v>
      </c>
      <c r="P350" s="93">
        <f t="shared" ca="1" si="157"/>
        <v>62.894142467113426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132</v>
      </c>
      <c r="K355" s="465">
        <f ca="1">IF(I355&gt;0,J355*100/I355,0)</f>
        <v>35.675675675675677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IFERROR(__xludf.DUMMYFUNCTION("IMPORTRANGE(""https://docs.google.com/spreadsheets/d/1XWAQStnk-4SwqDmLtmXYiTMKHgktTP8We1SCoS47DrQ/edit?usp=sharing"",""จัดที่ดิน!W68"")"),356)</f>
        <v>356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IFERROR(__xludf.DUMMYFUNCTION("IMPORTRANGE(""https://docs.google.com/spreadsheets/d/1XWAQStnk-4SwqDmLtmXYiTMKHgktTP8We1SCoS47DrQ/edit?usp=sharing"",""จัดที่ดิน!X68"")"),4042.9)</f>
        <v>4042.9</v>
      </c>
      <c r="K359" s="497">
        <f t="shared" ca="1" si="161"/>
        <v>101.07250000000001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IFERROR(__xludf.DUMMYFUNCTION("IMPORTRANGE(""https://docs.google.com/spreadsheets/d/1XWAQStnk-4SwqDmLtmXYiTMKHgktTP8We1SCoS47DrQ/edit?usp=sharing"",""จัดที่ดิน!Y68"")"),300)</f>
        <v>300</v>
      </c>
      <c r="K360" s="497">
        <f t="shared" ca="1" si="161"/>
        <v>81.081081081081081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IFERROR(__xludf.DUMMYFUNCTION("IMPORTRANGE(""https://docs.google.com/spreadsheets/d/1XWAQStnk-4SwqDmLtmXYiTMKHgktTP8We1SCoS47DrQ/edit?usp=sharing"",""จัดที่ดิน!Z68"")"),3475.97)</f>
        <v>3475.97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IFERROR(__xludf.DUMMYFUNCTION("IMPORTRANGE(""https://docs.google.com/spreadsheets/d/1XWAQStnk-4SwqDmLtmXYiTMKHgktTP8We1SCoS47DrQ/edit?usp=sharing"",""จัดที่ดิน!AA68"")"),132)</f>
        <v>132</v>
      </c>
      <c r="K362" s="497">
        <f t="shared" ca="1" si="161"/>
        <v>35.675675675675677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IFERROR(__xludf.DUMMYFUNCTION("IMPORTRANGE(""https://docs.google.com/spreadsheets/d/1XWAQStnk-4SwqDmLtmXYiTMKHgktTP8We1SCoS47DrQ/edit?usp=sharing"",""จัดที่ดิน!AB68"")"),1536.51)</f>
        <v>1536.51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353</v>
      </c>
      <c r="K364" s="479">
        <f t="shared" ca="1" si="161"/>
        <v>70.599999999999994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14</v>
      </c>
      <c r="K365" s="491">
        <f t="shared" ca="1" si="161"/>
        <v>70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IFERROR(__xludf.DUMMYFUNCTION("IMPORTRANGE(""https://docs.google.com/spreadsheets/d/1XWAQStnk-4SwqDmLtmXYiTMKHgktTP8We1SCoS47DrQ/edit?usp=sharing"",""จัดที่ดิน!E68"")"),56)</f>
        <v>56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IFERROR(__xludf.DUMMYFUNCTION("IMPORTRANGE(""https://docs.google.com/spreadsheets/d/1XWAQStnk-4SwqDmLtmXYiTMKHgktTP8We1SCoS47DrQ/edit?usp=sharing"",""จัดที่ดิน!F68"")"),762.13)</f>
        <v>762.13</v>
      </c>
      <c r="K369" s="497">
        <f t="shared" ca="1" si="163"/>
        <v>152.42599999999999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IFERROR(__xludf.DUMMYFUNCTION("IMPORTRANGE(""https://docs.google.com/spreadsheets/d/1XWAQStnk-4SwqDmLtmXYiTMKHgktTP8We1SCoS47DrQ/edit?usp=sharing"",""จัดที่ดิน!G68"")"),42)</f>
        <v>42</v>
      </c>
      <c r="K370" s="497">
        <f t="shared" ca="1" si="163"/>
        <v>210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IFERROR(__xludf.DUMMYFUNCTION("IMPORTRANGE(""https://docs.google.com/spreadsheets/d/1XWAQStnk-4SwqDmLtmXYiTMKHgktTP8We1SCoS47DrQ/edit?usp=sharing"",""จัดที่ดิน!H68"")"),754.07)</f>
        <v>754.07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IFERROR(__xludf.DUMMYFUNCTION("IMPORTRANGE(""https://docs.google.com/spreadsheets/d/1XWAQStnk-4SwqDmLtmXYiTMKHgktTP8We1SCoS47DrQ/edit?usp=sharing"",""จัดที่ดิน!I68"")"),14)</f>
        <v>14</v>
      </c>
      <c r="K372" s="497">
        <f t="shared" ca="1" si="163"/>
        <v>70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IFERROR(__xludf.DUMMYFUNCTION("IMPORTRANGE(""https://docs.google.com/spreadsheets/d/1XWAQStnk-4SwqDmLtmXYiTMKHgktTP8We1SCoS47DrQ/edit?usp=sharing"",""จัดที่ดิน!J68"")"),151.61)</f>
        <v>151.61000000000001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339</v>
      </c>
      <c r="K374" s="491">
        <f t="shared" ca="1" si="163"/>
        <v>70.625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IFERROR(__xludf.DUMMYFUNCTION("IMPORTRANGE(""https://docs.google.com/spreadsheets/d/1XWAQStnk-4SwqDmLtmXYiTMKHgktTP8We1SCoS47DrQ/edit?usp=sharing"",""จัดที่ดิน!AH68"")"),300)</f>
        <v>300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IFERROR(__xludf.DUMMYFUNCTION("IMPORTRANGE(""https://docs.google.com/spreadsheets/d/1XWAQStnk-4SwqDmLtmXYiTMKHgktTP8We1SCoS47DrQ/edit?usp=sharing"",""จัดที่ดิน!AI68"")"),3280.77)</f>
        <v>3280.77</v>
      </c>
      <c r="K378" s="497">
        <f t="shared" ca="1" si="164"/>
        <v>93.736285714285714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IFERROR(__xludf.DUMMYFUNCTION("IMPORTRANGE(""https://docs.google.com/spreadsheets/d/1XWAQStnk-4SwqDmLtmXYiTMKHgktTP8We1SCoS47DrQ/edit?usp=sharing"",""จัดที่ดิน!AJ68"")"),480)</f>
        <v>480</v>
      </c>
      <c r="K379" s="497">
        <f t="shared" ca="1" si="164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IFERROR(__xludf.DUMMYFUNCTION("IMPORTRANGE(""https://docs.google.com/spreadsheets/d/1XWAQStnk-4SwqDmLtmXYiTMKHgktTP8We1SCoS47DrQ/edit?usp=sharing"",""จัดที่ดิน!AK68"")"),6346.05)</f>
        <v>6346.05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IFERROR(__xludf.DUMMYFUNCTION("IMPORTRANGE(""https://docs.google.com/spreadsheets/d/1XWAQStnk-4SwqDmLtmXYiTMKHgktTP8We1SCoS47DrQ/edit?usp=sharing"",""จัดที่ดิน!AL68"")"),339)</f>
        <v>339</v>
      </c>
      <c r="K381" s="497">
        <f t="shared" ca="1" si="164"/>
        <v>70.625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IFERROR(__xludf.DUMMYFUNCTION("IMPORTRANGE(""https://docs.google.com/spreadsheets/d/1XWAQStnk-4SwqDmLtmXYiTMKHgktTP8We1SCoS47DrQ/edit?usp=sharing"",""จัดที่ดิน!AM68"")"),4999.28)</f>
        <v>4999.28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2538240</v>
      </c>
      <c r="M414" s="549">
        <f t="shared" ca="1" si="181"/>
        <v>2530140</v>
      </c>
      <c r="N414" s="549">
        <f t="shared" si="181"/>
        <v>1226230</v>
      </c>
      <c r="O414" s="549">
        <f ca="1">IF(L414&gt;0,N414*100/L414,0)</f>
        <v>48.310246469994958</v>
      </c>
      <c r="P414" s="549">
        <f ca="1">IF(M414&gt;0,N414*100/M414,0)</f>
        <v>48.464907080240621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225400</v>
      </c>
      <c r="O419" s="155">
        <f t="shared" ref="O419:O424" ca="1" si="185">IF(L419&gt;0,N419*100/L419,0)</f>
        <v>96.531049250535332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225400</v>
      </c>
      <c r="O421" s="93">
        <f t="shared" ca="1" si="185"/>
        <v>96.531049250535332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225400</v>
      </c>
      <c r="O422" s="497">
        <f t="shared" ca="1" si="185"/>
        <v>96.531049250535332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225400</v>
      </c>
      <c r="O424" s="93">
        <f t="shared" ca="1" si="185"/>
        <v>96.531049250535332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42860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237706</v>
      </c>
      <c r="O444" s="195">
        <f t="shared" ref="O444:O449" ca="1" si="198">IF(L444&gt;0,N444*100/L444,0)</f>
        <v>76.095140533965036</v>
      </c>
      <c r="P444" s="195">
        <f t="shared" ref="P444:P449" ca="1" si="199">IF(M444&gt;0,N444*100/M444,0)</f>
        <v>76.095140533965036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237706</v>
      </c>
      <c r="O446" s="93">
        <f t="shared" ca="1" si="198"/>
        <v>76.095140533965036</v>
      </c>
      <c r="P446" s="93">
        <f t="shared" ca="1" si="199"/>
        <v>76.095140533965036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237706</v>
      </c>
      <c r="O447" s="497">
        <f t="shared" ca="1" si="198"/>
        <v>76.095140533965036</v>
      </c>
      <c r="P447" s="497">
        <f t="shared" ca="1" si="199"/>
        <v>76.095140533965036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237706</v>
      </c>
      <c r="O449" s="93">
        <f t="shared" ca="1" si="198"/>
        <v>76.095140533965036</v>
      </c>
      <c r="P449" s="93">
        <f t="shared" ca="1" si="199"/>
        <v>76.095140533965036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103146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263232</v>
      </c>
      <c r="O467" s="195">
        <f t="shared" ref="O467:O472" ca="1" si="207">IF(L467&gt;0,N467*100/L467,0)</f>
        <v>22.566198709288052</v>
      </c>
      <c r="P467" s="195">
        <f t="shared" ref="P467:P472" ca="1" si="208">IF(M467&gt;0,N467*100/M467,0)</f>
        <v>22.566198709288052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263232</v>
      </c>
      <c r="O469" s="93">
        <f t="shared" ca="1" si="207"/>
        <v>22.566198709288052</v>
      </c>
      <c r="P469" s="93">
        <f t="shared" ca="1" si="208"/>
        <v>22.566198709288052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263232</v>
      </c>
      <c r="O470" s="497">
        <f t="shared" ca="1" si="207"/>
        <v>22.566198709288052</v>
      </c>
      <c r="P470" s="497">
        <f t="shared" ca="1" si="208"/>
        <v>22.566198709288052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263232</v>
      </c>
      <c r="O472" s="93">
        <f t="shared" ca="1" si="207"/>
        <v>22.566198709288052</v>
      </c>
      <c r="P472" s="93">
        <f t="shared" ca="1" si="208"/>
        <v>22.566198709288052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104000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7432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ca="1" si="236"/>
        <v>451282</v>
      </c>
      <c r="N544" s="155">
        <f t="shared" si="236"/>
        <v>211706</v>
      </c>
      <c r="O544" s="155">
        <f t="shared" ref="O544:O549" ca="1" si="237">IF(L544&gt;0,N544*100/L544,0)</f>
        <v>46.912130330923901</v>
      </c>
      <c r="P544" s="155">
        <f t="shared" ref="P544:P549" ca="1" si="238">IF(M544&gt;0,N544*100/M544,0)</f>
        <v>46.912130330923901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451282</v>
      </c>
      <c r="M546" s="93">
        <f t="shared" ca="1" si="240"/>
        <v>451282</v>
      </c>
      <c r="N546" s="93">
        <f t="shared" si="240"/>
        <v>211706</v>
      </c>
      <c r="O546" s="93">
        <f t="shared" ca="1" si="237"/>
        <v>46.912130330923901</v>
      </c>
      <c r="P546" s="93">
        <f t="shared" ca="1" si="238"/>
        <v>46.912130330923901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ca="1" si="241"/>
        <v>451282</v>
      </c>
      <c r="N547" s="497">
        <f t="shared" si="241"/>
        <v>211706</v>
      </c>
      <c r="O547" s="497">
        <f t="shared" ca="1" si="237"/>
        <v>46.912130330923901</v>
      </c>
      <c r="P547" s="497">
        <f t="shared" ca="1" si="238"/>
        <v>46.912130330923901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f ca="1">L549</f>
        <v>451282</v>
      </c>
      <c r="N549" s="93">
        <f>N550+N551+N552+N553+N554</f>
        <v>211706</v>
      </c>
      <c r="O549" s="93">
        <f t="shared" ca="1" si="237"/>
        <v>46.912130330923901</v>
      </c>
      <c r="P549" s="93">
        <f t="shared" ca="1" si="238"/>
        <v>46.912130330923901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134140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36182.44</v>
      </c>
      <c r="K568" s="411">
        <f t="shared" ref="K568:K569" ca="1" si="249">IF(I568&gt;0,J568*100/I568,0)</f>
        <v>100.00121607429108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7807</v>
      </c>
      <c r="K592" s="672">
        <f t="shared" ref="K592:K594" ca="1" si="254">IF(I592&gt;0,J592*100/I592,0)</f>
        <v>99.998975289096563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7807</v>
      </c>
      <c r="K593" s="411">
        <f t="shared" ca="1" si="254"/>
        <v>99.998975289096563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361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7393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343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4793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225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2600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118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414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309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105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5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/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/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341770</v>
      </c>
      <c r="N629" s="195">
        <f t="shared" si="263"/>
        <v>277429</v>
      </c>
      <c r="O629" s="195">
        <f t="shared" ref="O629:O634" ca="1" si="264">IF(L629&gt;0,N629*100/L629,0)</f>
        <v>81.174181467068493</v>
      </c>
      <c r="P629" s="195">
        <f t="shared" ref="P629:P634" ca="1" si="265">IF(M629&gt;0,N629*100/M629,0)</f>
        <v>81.174181467068493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341770</v>
      </c>
      <c r="N631" s="93">
        <f t="shared" si="266"/>
        <v>277429</v>
      </c>
      <c r="O631" s="93">
        <f t="shared" ca="1" si="264"/>
        <v>81.174181467068493</v>
      </c>
      <c r="P631" s="93">
        <f t="shared" ca="1" si="265"/>
        <v>81.174181467068493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341770</v>
      </c>
      <c r="N632" s="497">
        <f t="shared" si="267"/>
        <v>277429</v>
      </c>
      <c r="O632" s="497">
        <f t="shared" ca="1" si="264"/>
        <v>81.174181467068493</v>
      </c>
      <c r="P632" s="497">
        <f t="shared" ca="1" si="265"/>
        <v>81.174181467068493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</f>
        <v>341770</v>
      </c>
      <c r="N634" s="93">
        <f>N635+N636+N637+N638</f>
        <v>277429</v>
      </c>
      <c r="O634" s="93">
        <f t="shared" ca="1" si="264"/>
        <v>81.174181467068493</v>
      </c>
      <c r="P634" s="93">
        <f t="shared" ca="1" si="265"/>
        <v>81.174181467068493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173863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IFERROR(__xludf.DUMMYFUNCTION("IMPORTRANGE(""https://docs.google.com/spreadsheets/d/1XWAQStnk-4SwqDmLtmXYiTMKHgktTP8We1SCoS47DrQ/edit?usp=sharing"",""จัดที่ดิน!AS68"")"),98)</f>
        <v>98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IFERROR(__xludf.DUMMYFUNCTION("IMPORTRANGE(""https://docs.google.com/spreadsheets/d/1XWAQStnk-4SwqDmLtmXYiTMKHgktTP8We1SCoS47DrQ/edit?usp=sharing"",""จัดที่ดิน!AT68"")"),51.08)</f>
        <v>51.08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IFERROR(__xludf.DUMMYFUNCTION("IMPORTRANGE(""https://docs.google.com/spreadsheets/d/1XWAQStnk-4SwqDmLtmXYiTMKHgktTP8We1SCoS47DrQ/edit?usp=sharing"",""จัดที่ดิน!AV68"")"),15.03)</f>
        <v>15.03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5700</v>
      </c>
      <c r="O655" s="195">
        <f t="shared" ref="O655:O660" ca="1" si="274">IF(L655&gt;0,N655*100/L655,0)</f>
        <v>51.81818181818182</v>
      </c>
      <c r="P655" s="195">
        <f t="shared" ref="P655:P660" ca="1" si="275">IF(M655&gt;0,N655*100/M655,0)</f>
        <v>51.81818181818182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5700</v>
      </c>
      <c r="O657" s="93">
        <f t="shared" ca="1" si="274"/>
        <v>51.81818181818182</v>
      </c>
      <c r="P657" s="93">
        <f t="shared" ca="1" si="275"/>
        <v>51.81818181818182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5700</v>
      </c>
      <c r="O658" s="497">
        <f t="shared" ca="1" si="274"/>
        <v>51.81818181818182</v>
      </c>
      <c r="P658" s="497">
        <f t="shared" ca="1" si="275"/>
        <v>51.81818181818182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5700</v>
      </c>
      <c r="O660" s="93">
        <f t="shared" ca="1" si="274"/>
        <v>51.81818181818182</v>
      </c>
      <c r="P660" s="93">
        <f t="shared" ca="1" si="275"/>
        <v>51.81818181818182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5700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5057</v>
      </c>
      <c r="O685" s="195">
        <f t="shared" ref="O685:O688" ca="1" si="283">IF(L685&gt;0,N685*100/L685,0)</f>
        <v>23.175985334555453</v>
      </c>
      <c r="P685" s="195">
        <f t="shared" ref="P685:P688" ca="1" si="284">IF(M685&gt;0,N685*100/M685,0)</f>
        <v>23.175985334555453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5057</v>
      </c>
      <c r="O687" s="93">
        <f t="shared" ca="1" si="283"/>
        <v>23.175985334555453</v>
      </c>
      <c r="P687" s="93">
        <f t="shared" ca="1" si="284"/>
        <v>23.175985334555453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5057</v>
      </c>
      <c r="O688" s="497">
        <f t="shared" ca="1" si="283"/>
        <v>23.175985334555453</v>
      </c>
      <c r="P688" s="497">
        <f t="shared" ca="1" si="284"/>
        <v>23.175985334555453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5057</v>
      </c>
      <c r="O690" s="93">
        <f ca="1">IF(L690&gt;0,N690*100/L690,0)</f>
        <v>23.175985334555453</v>
      </c>
      <c r="P690" s="93">
        <f ca="1">IF(M690&gt;0,N690*100/M690,0)</f>
        <v>23.175985334555453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5057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147</v>
      </c>
      <c r="K708" s="195">
        <f ca="1">IF(I708&gt;0,J708*100/I708,0)</f>
        <v>147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4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147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147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10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164.44</v>
      </c>
      <c r="K722" s="195">
        <f t="shared" ca="1" si="291"/>
        <v>328.88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IFERROR(__xludf.DUMMYFUNCTION("IMPORTRANGE(""https://docs.google.com/spreadsheets/d/1XWAQStnk-4SwqDmLtmXYiTMKHgktTP8We1SCoS47DrQ/edit?usp=sharing"",""จัดที่ดิน!BM68"")"),10)</f>
        <v>10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IFERROR(__xludf.DUMMYFUNCTION("IMPORTRANGE(""https://docs.google.com/spreadsheets/d/1XWAQStnk-4SwqDmLtmXYiTMKHgktTP8We1SCoS47DrQ/edit?usp=sharing"",""จัดที่ดิน!BN68"")"),11)</f>
        <v>11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IFERROR(__xludf.DUMMYFUNCTION("IMPORTRANGE(""https://docs.google.com/spreadsheets/d/1XWAQStnk-4SwqDmLtmXYiTMKHgktTP8We1SCoS47DrQ/edit?usp=sharing"",""จัดที่ดิน!BO68"")"),164.44)</f>
        <v>164.44</v>
      </c>
      <c r="K725" s="497">
        <f t="shared" ref="K725:K726" ca="1" si="292">IF(I725&gt;0,J725*100/I725,0)</f>
        <v>328.88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IFERROR(__xludf.DUMMYFUNCTION("IMPORTRANGE(""https://docs.google.com/spreadsheets/d/19vJNZY_5yjcGF2XGBMNZRCAIB0Kwfpjp8YEOfu-bneM/edit?usp=sharing"",""งานกองทุน!F68"")"),8450015.63)</f>
        <v>8450015.6300000008</v>
      </c>
      <c r="K821" s="497">
        <f t="shared" ref="K821:K828" ca="1" si="335">IF(I821&gt;0,J821*100/I821,0)</f>
        <v>75.696912141797014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IFERROR(__xludf.DUMMYFUNCTION("IMPORTRANGE(""https://docs.google.com/spreadsheets/d/19vJNZY_5yjcGF2XGBMNZRCAIB0Kwfpjp8YEOfu-bneM/edit?usp=sharing"",""งานกองทุน!E68"")"),282)</f>
        <v>282</v>
      </c>
      <c r="K822" s="497">
        <f t="shared" ca="1" si="335"/>
        <v>78.991596638655466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IFERROR(__xludf.DUMMYFUNCTION("IMPORTRANGE(""https://docs.google.com/spreadsheets/d/19vJNZY_5yjcGF2XGBMNZRCAIB0Kwfpjp8YEOfu-bneM/edit?usp=sharing"",""งานกองทุน!K68"")"),842917.97)</f>
        <v>842917.97</v>
      </c>
      <c r="K823" s="497">
        <f t="shared" ca="1" si="335"/>
        <v>11.313737301310315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IFERROR(__xludf.DUMMYFUNCTION("IMPORTRANGE(""https://docs.google.com/spreadsheets/d/19vJNZY_5yjcGF2XGBMNZRCAIB0Kwfpjp8YEOfu-bneM/edit?usp=sharing"",""งานกองทุน!J68"")"),48)</f>
        <v>48</v>
      </c>
      <c r="K824" s="497">
        <f t="shared" ca="1" si="335"/>
        <v>14.678899082568808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IFERROR(__xludf.DUMMYFUNCTION("IMPORTRANGE(""https://docs.google.com/spreadsheets/d/19vJNZY_5yjcGF2XGBMNZRCAIB0Kwfpjp8YEOfu-bneM/edit?usp=sharing"",""งานกองทุน!P68"")"),2140362.49)</f>
        <v>2140362.4900000002</v>
      </c>
      <c r="K825" s="497">
        <f t="shared" ca="1" si="335"/>
        <v>23.030507727125233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IFERROR(__xludf.DUMMYFUNCTION("IMPORTRANGE(""https://docs.google.com/spreadsheets/d/19vJNZY_5yjcGF2XGBMNZRCAIB0Kwfpjp8YEOfu-bneM/edit?usp=sharing"",""งานกองทุน!O68"")"),478)</f>
        <v>478</v>
      </c>
      <c r="K826" s="497">
        <f t="shared" ca="1" si="335"/>
        <v>39.052287581699346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IFERROR(__xludf.DUMMYFUNCTION("IMPORTRANGE(""https://docs.google.com/spreadsheets/d/19vJNZY_5yjcGF2XGBMNZRCAIB0Kwfpjp8YEOfu-bneM/edit?usp=sharing"",""งานกองทุน!U68"")"),9135000)</f>
        <v>9135000</v>
      </c>
      <c r="K827" s="497">
        <f t="shared" ca="1" si="335"/>
        <v>81.344612644701698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IFERROR(__xludf.DUMMYFUNCTION("IMPORTRANGE(""https://docs.google.com/spreadsheets/d/19vJNZY_5yjcGF2XGBMNZRCAIB0Kwfpjp8YEOfu-bneM/edit?usp=sharing"",""งานกองทุน!T68"")"),280)</f>
        <v>280</v>
      </c>
      <c r="K828" s="502">
        <f t="shared" ca="1" si="335"/>
        <v>62.360801781737194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91985-8FE4-4481-B602-8E11B728942C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7581615.21</v>
      </c>
      <c r="N8" s="22">
        <f t="shared" ca="1" si="0"/>
        <v>5559730.9500000002</v>
      </c>
      <c r="O8" s="22">
        <f t="shared" ref="O8:O16" ca="1" si="1">IF(L8&gt;0,N8*100/L8,0)</f>
        <v>75.380458568569708</v>
      </c>
      <c r="P8" s="22">
        <f t="shared" ref="P8:P16" ca="1" si="2">IF(M8&gt;0,N8*100/M8,0)</f>
        <v>73.331747866428586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7581615.21</v>
      </c>
      <c r="N10" s="30">
        <f t="shared" ca="1" si="3"/>
        <v>5559730.9500000002</v>
      </c>
      <c r="O10" s="30">
        <f t="shared" ca="1" si="1"/>
        <v>75.380458568569708</v>
      </c>
      <c r="P10" s="30">
        <f t="shared" ca="1" si="2"/>
        <v>73.331747866428586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6950399.9299999997</v>
      </c>
      <c r="N11" s="497">
        <f t="shared" ca="1" si="4"/>
        <v>4928515.67</v>
      </c>
      <c r="O11" s="497">
        <f t="shared" ca="1" si="1"/>
        <v>73.62630894119475</v>
      </c>
      <c r="P11" s="497">
        <f t="shared" ca="1" si="2"/>
        <v>70.909814106193451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6693960</v>
      </c>
      <c r="M13" s="93">
        <f t="shared" ca="1" si="5"/>
        <v>6950399.9299999997</v>
      </c>
      <c r="N13" s="93">
        <f t="shared" ca="1" si="5"/>
        <v>4928515.67</v>
      </c>
      <c r="O13" s="93">
        <f t="shared" ca="1" si="1"/>
        <v>73.62630894119475</v>
      </c>
      <c r="P13" s="93">
        <f t="shared" ca="1" si="2"/>
        <v>70.909814106193451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5340618.21</v>
      </c>
      <c r="N18" s="22">
        <f t="shared" ca="1" si="8"/>
        <v>3920188.66</v>
      </c>
      <c r="O18" s="22">
        <f t="shared" ref="O18:O26" ca="1" si="9">IF(L18&gt;0,N18*100/L18,0)</f>
        <v>76.34902249714338</v>
      </c>
      <c r="P18" s="22">
        <f t="shared" ref="P18:P26" ca="1" si="10">IF(M18&gt;0,N18*100/M18,0)</f>
        <v>73.403274786796644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5340618.21</v>
      </c>
      <c r="N20" s="30">
        <f t="shared" ca="1" si="11"/>
        <v>3920188.66</v>
      </c>
      <c r="O20" s="30">
        <f t="shared" ca="1" si="9"/>
        <v>76.34902249714338</v>
      </c>
      <c r="P20" s="30">
        <f t="shared" ca="1" si="10"/>
        <v>73.403274786796644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4709402.93</v>
      </c>
      <c r="N21" s="497">
        <f t="shared" ca="1" si="12"/>
        <v>3288973.38</v>
      </c>
      <c r="O21" s="497">
        <f t="shared" ca="1" si="9"/>
        <v>73.860334792810988</v>
      </c>
      <c r="P21" s="497">
        <f t="shared" ca="1" si="10"/>
        <v>69.838436610477075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4709402.93</v>
      </c>
      <c r="N23" s="93">
        <f t="shared" ca="1" si="13"/>
        <v>3288973.38</v>
      </c>
      <c r="O23" s="93">
        <f t="shared" ca="1" si="9"/>
        <v>73.860334792810988</v>
      </c>
      <c r="P23" s="93">
        <f t="shared" ca="1" si="10"/>
        <v>69.838436610477075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1639542.29</v>
      </c>
      <c r="O28" s="22">
        <f t="shared" ref="O28:O37" ca="1" si="17">IF(L28&gt;0,N28*100/L28,0)</f>
        <v>73.161288926312707</v>
      </c>
      <c r="P28" s="22">
        <f t="shared" ref="P28:P37" ca="1" si="18">IF(M28&gt;0,N28*100/M28,0)</f>
        <v>73.161288926312707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1639542.29</v>
      </c>
      <c r="O30" s="30">
        <f t="shared" ca="1" si="17"/>
        <v>73.161288926312707</v>
      </c>
      <c r="P30" s="30">
        <f t="shared" ca="1" si="18"/>
        <v>73.161288926312707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ca="1" si="20"/>
        <v>2240997</v>
      </c>
      <c r="N31" s="497">
        <f t="shared" si="20"/>
        <v>1639542.29</v>
      </c>
      <c r="O31" s="497">
        <f t="shared" ca="1" si="17"/>
        <v>73.161288926312707</v>
      </c>
      <c r="P31" s="497">
        <f t="shared" ca="1" si="18"/>
        <v>73.161288926312707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2240997</v>
      </c>
      <c r="M33" s="93">
        <f t="shared" ca="1" si="21"/>
        <v>2240997</v>
      </c>
      <c r="N33" s="93">
        <f t="shared" si="21"/>
        <v>1639542.29</v>
      </c>
      <c r="O33" s="93">
        <f t="shared" ca="1" si="17"/>
        <v>73.161288926312707</v>
      </c>
      <c r="P33" s="93">
        <f t="shared" ca="1" si="18"/>
        <v>73.161288926312707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5340618.21</v>
      </c>
      <c r="N37" s="59">
        <f t="shared" ca="1" si="24"/>
        <v>3920188.6599999997</v>
      </c>
      <c r="O37" s="59">
        <f t="shared" ca="1" si="17"/>
        <v>76.349022497143366</v>
      </c>
      <c r="P37" s="59">
        <f t="shared" ca="1" si="18"/>
        <v>73.403274786796629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496132.93</v>
      </c>
      <c r="N41" s="85">
        <f t="shared" ca="1" si="25"/>
        <v>358325.93</v>
      </c>
      <c r="O41" s="85">
        <f t="shared" ref="O41:O49" ca="1" si="26">IF(L41&gt;0,N41*100/L41,0)</f>
        <v>88.100729489111757</v>
      </c>
      <c r="P41" s="85">
        <f t="shared" ref="P41:P49" ca="1" si="27">IF(M41&gt;0,N41*100/M41,0)</f>
        <v>72.22377478551968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496132.93</v>
      </c>
      <c r="N43" s="92">
        <f t="shared" ca="1" si="28"/>
        <v>358325.93</v>
      </c>
      <c r="O43" s="92">
        <f t="shared" ca="1" si="26"/>
        <v>88.100729489111757</v>
      </c>
      <c r="P43" s="92">
        <f t="shared" ca="1" si="27"/>
        <v>72.22377478551968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496132.93</v>
      </c>
      <c r="N44" s="497">
        <f t="shared" ca="1" si="29"/>
        <v>358325.93</v>
      </c>
      <c r="O44" s="497">
        <f t="shared" ca="1" si="26"/>
        <v>88.100729489111757</v>
      </c>
      <c r="P44" s="497">
        <f t="shared" ca="1" si="27"/>
        <v>72.22377478551968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IFERROR(__xludf.DUMMYFUNCTION("IMPORTRANGE(""https://docs.google.com/spreadsheets/d/1MeEWN-I1oV_STSDYn1IFDPWt_1FKiwhDph83XaGc0o0/edit?usp=sharing"",""งบพรบ!R69"")"),496132.93)</f>
        <v>496132.93</v>
      </c>
      <c r="N46" s="93">
        <f ca="1">IFERROR(__xludf.DUMMYFUNCTION("IMPORTRANGE(""https://docs.google.com/spreadsheets/d/1MeEWN-I1oV_STSDYn1IFDPWt_1FKiwhDph83XaGc0o0/edit?usp=sharing"",""งบพรบ!T69"")"),358325.93)</f>
        <v>358325.93</v>
      </c>
      <c r="O46" s="93">
        <f t="shared" ca="1" si="26"/>
        <v>88.100729489111757</v>
      </c>
      <c r="P46" s="93">
        <f t="shared" ca="1" si="27"/>
        <v>72.22377478551968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1388835.28</v>
      </c>
      <c r="N53" s="116">
        <f t="shared" ca="1" si="31"/>
        <v>1233206.8599999999</v>
      </c>
      <c r="O53" s="116">
        <f t="shared" ref="O53:O61" ca="1" si="32">IF(L53&gt;0,N53*100/L53,0)</f>
        <v>89.194767828728473</v>
      </c>
      <c r="P53" s="116">
        <f t="shared" ref="P53:P61" ca="1" si="33">IF(M53&gt;0,N53*100/M53,0)</f>
        <v>88.794321238728884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1388835.28</v>
      </c>
      <c r="N55" s="123">
        <f t="shared" ca="1" si="34"/>
        <v>1233206.8599999999</v>
      </c>
      <c r="O55" s="123">
        <f t="shared" ca="1" si="32"/>
        <v>89.194767828728473</v>
      </c>
      <c r="P55" s="123">
        <f t="shared" ca="1" si="33"/>
        <v>88.794321238728884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882220</v>
      </c>
      <c r="N56" s="497">
        <f t="shared" ca="1" si="35"/>
        <v>726591.58</v>
      </c>
      <c r="O56" s="497">
        <f t="shared" ca="1" si="32"/>
        <v>88.007701065891467</v>
      </c>
      <c r="P56" s="497">
        <f t="shared" ca="1" si="33"/>
        <v>82.359454557820044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IFERROR(__xludf.DUMMYFUNCTION("IMPORTRANGE(""https://docs.google.com/spreadsheets/d/1MeEWN-I1oV_STSDYn1IFDPWt_1FKiwhDph83XaGc0o0/edit?usp=sharing"",""งบพรบ!AB69"")"),882220)</f>
        <v>882220</v>
      </c>
      <c r="N58" s="93">
        <f ca="1">IFERROR(__xludf.DUMMYFUNCTION("IMPORTRANGE(""https://docs.google.com/spreadsheets/d/1MeEWN-I1oV_STSDYn1IFDPWt_1FKiwhDph83XaGc0o0/edit?usp=sharing"",""งบพรบ!AD69"")"),726591.58)</f>
        <v>726591.58</v>
      </c>
      <c r="O58" s="93">
        <f t="shared" ca="1" si="32"/>
        <v>88.007701065891467</v>
      </c>
      <c r="P58" s="93">
        <f t="shared" ca="1" si="33"/>
        <v>82.359454557820044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925590</v>
      </c>
      <c r="N66" s="155">
        <f t="shared" ca="1" si="39"/>
        <v>616709.59</v>
      </c>
      <c r="O66" s="155">
        <f t="shared" ref="O66:O74" ca="1" si="40">IF(L66&gt;0,N66*100/L66,0)</f>
        <v>67.422060784956813</v>
      </c>
      <c r="P66" s="155">
        <f t="shared" ref="P66:P74" ca="1" si="41">IF(M66&gt;0,N66*100/M66,0)</f>
        <v>66.628808651778868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925590</v>
      </c>
      <c r="N68" s="93">
        <f t="shared" ca="1" si="42"/>
        <v>616709.59</v>
      </c>
      <c r="O68" s="93">
        <f t="shared" ca="1" si="40"/>
        <v>67.422060784956813</v>
      </c>
      <c r="P68" s="93">
        <f t="shared" ca="1" si="41"/>
        <v>66.628808651778868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925590</v>
      </c>
      <c r="N69" s="497">
        <f t="shared" ca="1" si="43"/>
        <v>616709.59</v>
      </c>
      <c r="O69" s="497">
        <f t="shared" ca="1" si="40"/>
        <v>67.422060784956813</v>
      </c>
      <c r="P69" s="497">
        <f t="shared" ca="1" si="41"/>
        <v>66.628808651778868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IFERROR(__xludf.DUMMYFUNCTION("IMPORTRANGE(""https://docs.google.com/spreadsheets/d/1MeEWN-I1oV_STSDYn1IFDPWt_1FKiwhDph83XaGc0o0/edit?usp=sharing"",""งบพรบ!AL69"")"),925590)</f>
        <v>925590</v>
      </c>
      <c r="N71" s="93">
        <f ca="1">IFERROR(__xludf.DUMMYFUNCTION("IMPORTRANGE(""https://docs.google.com/spreadsheets/d/1MeEWN-I1oV_STSDYn1IFDPWt_1FKiwhDph83XaGc0o0/edit?usp=sharing"",""งบพรบ!AN69"")"),616709.59)</f>
        <v>616709.59</v>
      </c>
      <c r="O71" s="93">
        <f t="shared" ca="1" si="40"/>
        <v>67.422060784956813</v>
      </c>
      <c r="P71" s="93">
        <f t="shared" ca="1" si="41"/>
        <v>66.628808651778868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74520</v>
      </c>
      <c r="O88" s="155">
        <f t="shared" ref="O88:O96" ca="1" si="50">IF(L88&gt;0,N88*100/L88,0)</f>
        <v>75.303152789005665</v>
      </c>
      <c r="P88" s="155">
        <f t="shared" ref="P88:P96" ca="1" si="51">IF(M88&gt;0,N88*100/M88,0)</f>
        <v>75.303152789005665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74520</v>
      </c>
      <c r="O90" s="93">
        <f t="shared" ca="1" si="50"/>
        <v>75.303152789005665</v>
      </c>
      <c r="P90" s="93">
        <f t="shared" ca="1" si="51"/>
        <v>75.303152789005665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98960</v>
      </c>
      <c r="N91" s="497">
        <f t="shared" ca="1" si="53"/>
        <v>74520</v>
      </c>
      <c r="O91" s="497">
        <f t="shared" ca="1" si="50"/>
        <v>75.303152789005665</v>
      </c>
      <c r="P91" s="497">
        <f t="shared" ca="1" si="51"/>
        <v>75.303152789005665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IFERROR(__xludf.DUMMYFUNCTION("IMPORTRANGE(""https://docs.google.com/spreadsheets/d/1MeEWN-I1oV_STSDYn1IFDPWt_1FKiwhDph83XaGc0o0/edit?usp=sharing"",""งบพรบ!AV69"")"),98960)</f>
        <v>98960</v>
      </c>
      <c r="N93" s="93">
        <f ca="1">IFERROR(__xludf.DUMMYFUNCTION("IMPORTRANGE(""https://docs.google.com/spreadsheets/d/1MeEWN-I1oV_STSDYn1IFDPWt_1FKiwhDph83XaGc0o0/edit?usp=sharing"",""งบพรบ!AX69"")"),74520)</f>
        <v>74520</v>
      </c>
      <c r="O93" s="93">
        <f t="shared" ca="1" si="50"/>
        <v>75.303152789005665</v>
      </c>
      <c r="P93" s="93">
        <f t="shared" ca="1" si="51"/>
        <v>75.303152789005665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283520</v>
      </c>
      <c r="N181" s="155">
        <f t="shared" ca="1" si="92"/>
        <v>252304</v>
      </c>
      <c r="O181" s="155">
        <f t="shared" ref="O181:O189" ca="1" si="93">IF(L181&gt;0,N181*100/L181,0)</f>
        <v>91.150289017341038</v>
      </c>
      <c r="P181" s="155">
        <f t="shared" ref="P181:P189" ca="1" si="94">IF(M181&gt;0,N181*100/M181,0)</f>
        <v>88.989841986455986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283520</v>
      </c>
      <c r="N183" s="93">
        <f t="shared" ca="1" si="95"/>
        <v>252304</v>
      </c>
      <c r="O183" s="93">
        <f t="shared" ca="1" si="93"/>
        <v>91.150289017341038</v>
      </c>
      <c r="P183" s="93">
        <f t="shared" ca="1" si="94"/>
        <v>88.989841986455986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283520</v>
      </c>
      <c r="N184" s="497">
        <f t="shared" ca="1" si="96"/>
        <v>252304</v>
      </c>
      <c r="O184" s="497">
        <f t="shared" ca="1" si="93"/>
        <v>91.150289017341038</v>
      </c>
      <c r="P184" s="497">
        <f t="shared" ca="1" si="94"/>
        <v>88.989841986455986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IFERROR(__xludf.DUMMYFUNCTION("IMPORTRANGE(""https://docs.google.com/spreadsheets/d/1MeEWN-I1oV_STSDYn1IFDPWt_1FKiwhDph83XaGc0o0/edit?usp=sharing"",""งบพรบ!CT69"")"),283520)</f>
        <v>283520</v>
      </c>
      <c r="N186" s="93">
        <f ca="1">IFERROR(__xludf.DUMMYFUNCTION("IMPORTRANGE(""https://docs.google.com/spreadsheets/d/1MeEWN-I1oV_STSDYn1IFDPWt_1FKiwhDph83XaGc0o0/edit?usp=sharing"",""งบพรบ!CV69"")"),252304)</f>
        <v>252304</v>
      </c>
      <c r="O186" s="93">
        <f t="shared" ca="1" si="93"/>
        <v>91.150289017341038</v>
      </c>
      <c r="P186" s="93">
        <f t="shared" ca="1" si="94"/>
        <v>88.989841986455986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2180</v>
      </c>
      <c r="O191" s="155">
        <f ca="1">IF(L191&gt;0,N191*100/L191,0)</f>
        <v>36.333333333333336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123580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30990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19790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62210</v>
      </c>
      <c r="O238" s="155">
        <f ca="1">IF(L238&gt;0,N238*100/L238,0)</f>
        <v>90.42151162790698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72">
        <v>13620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72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72">
        <v>9790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61370</v>
      </c>
      <c r="O249" s="155">
        <f ca="1">IF(L249&gt;0,N249*100/L249,0)</f>
        <v>95.890625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72">
        <v>17370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72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/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20140</v>
      </c>
      <c r="O261" s="155">
        <f t="shared" ref="O261:O269" ca="1" si="117">IF(L261&gt;0,N261*100/L261,0)</f>
        <v>74.869888475836433</v>
      </c>
      <c r="P261" s="155">
        <f t="shared" ref="P261:P269" ca="1" si="118">IF(M261&gt;0,N261*100/M261,0)</f>
        <v>74.869888475836433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20140</v>
      </c>
      <c r="O263" s="93">
        <f t="shared" ca="1" si="117"/>
        <v>74.869888475836433</v>
      </c>
      <c r="P263" s="93">
        <f t="shared" ca="1" si="118"/>
        <v>74.869888475836433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20140</v>
      </c>
      <c r="O264" s="497">
        <f t="shared" ca="1" si="117"/>
        <v>74.869888475836433</v>
      </c>
      <c r="P264" s="497">
        <f t="shared" ca="1" si="118"/>
        <v>74.869888475836433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IFERROR(__xludf.DUMMYFUNCTION("IMPORTRANGE(""https://docs.google.com/spreadsheets/d/1MeEWN-I1oV_STSDYn1IFDPWt_1FKiwhDph83XaGc0o0/edit?usp=sharing"",""งบพรบ!DD69"")"),26900)</f>
        <v>26900</v>
      </c>
      <c r="N266" s="93">
        <f ca="1">IFERROR(__xludf.DUMMYFUNCTION("IMPORTRANGE(""https://docs.google.com/spreadsheets/d/1MeEWN-I1oV_STSDYn1IFDPWt_1FKiwhDph83XaGc0o0/edit?usp=sharing"",""งบพรบ!DF69"")"),20140)</f>
        <v>20140</v>
      </c>
      <c r="O266" s="93">
        <f t="shared" ca="1" si="117"/>
        <v>74.869888475836433</v>
      </c>
      <c r="P266" s="93">
        <f t="shared" ca="1" si="118"/>
        <v>74.869888475836433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300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44.490197833676483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44.490197833676483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44.490197833676483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IFERROR(__xludf.DUMMYFUNCTION("IMPORTRANGE(""https://docs.google.com/spreadsheets/d/1MeEWN-I1oV_STSDYn1IFDPWt_1FKiwhDph83XaGc0o0/edit?usp=sharing"",""งบพรบ!DN69"")"),111710)</f>
        <v>111710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44.490197833676483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113492.15</v>
      </c>
      <c r="O315" s="155">
        <f t="shared" ref="O315:O323" ca="1" si="144">IF(L315&gt;0,N315*100/L315,0)</f>
        <v>74.177875816993463</v>
      </c>
      <c r="P315" s="155">
        <f t="shared" ref="P315:P323" ca="1" si="145">IF(M315&gt;0,N315*100/M315,0)</f>
        <v>74.177875816993463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113492.15</v>
      </c>
      <c r="O317" s="93">
        <f t="shared" ca="1" si="144"/>
        <v>74.177875816993463</v>
      </c>
      <c r="P317" s="93">
        <f t="shared" ca="1" si="145"/>
        <v>74.177875816993463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113492.15</v>
      </c>
      <c r="O318" s="497">
        <f t="shared" ca="1" si="144"/>
        <v>74.177875816993463</v>
      </c>
      <c r="P318" s="497">
        <f t="shared" ca="1" si="145"/>
        <v>74.177875816993463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IFERROR(__xludf.DUMMYFUNCTION("IMPORTRANGE(""https://docs.google.com/spreadsheets/d/1MeEWN-I1oV_STSDYn1IFDPWt_1FKiwhDph83XaGc0o0/edit?usp=sharing"",""งบพรบ!EH69"")"),153000)</f>
        <v>153000</v>
      </c>
      <c r="N320" s="93">
        <f ca="1">IFERROR(__xludf.DUMMYFUNCTION("IMPORTRANGE(""https://docs.google.com/spreadsheets/d/1MeEWN-I1oV_STSDYn1IFDPWt_1FKiwhDph83XaGc0o0/edit?usp=sharing"",""งบพรบ!EJ69"")"),113492.15)</f>
        <v>113492.15</v>
      </c>
      <c r="O320" s="93">
        <f t="shared" ca="1" si="144"/>
        <v>74.177875816993463</v>
      </c>
      <c r="P320" s="93">
        <f t="shared" ca="1" si="145"/>
        <v>74.177875816993463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7521</v>
      </c>
      <c r="K327" s="445">
        <f ca="1">IF(I327&gt;0,J327*100/I327,0)</f>
        <v>141.90566037735849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132411.29999999999</v>
      </c>
      <c r="O328" s="155">
        <f t="shared" ref="O328:O336" ca="1" si="150">IF(L328&gt;0,N328*100/L328,0)</f>
        <v>72.753461538461522</v>
      </c>
      <c r="P328" s="155">
        <f t="shared" ref="P328:P336" ca="1" si="151">IF(M328&gt;0,N328*100/M328,0)</f>
        <v>71.767642276422748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132411.29999999999</v>
      </c>
      <c r="O330" s="93">
        <f t="shared" ca="1" si="150"/>
        <v>72.753461538461522</v>
      </c>
      <c r="P330" s="93">
        <f t="shared" ca="1" si="151"/>
        <v>71.767642276422748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184500</v>
      </c>
      <c r="N331" s="497">
        <f t="shared" ca="1" si="153"/>
        <v>132411.29999999999</v>
      </c>
      <c r="O331" s="497">
        <f t="shared" ca="1" si="150"/>
        <v>72.753461538461522</v>
      </c>
      <c r="P331" s="497">
        <f t="shared" ca="1" si="151"/>
        <v>71.767642276422748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IFERROR(__xludf.DUMMYFUNCTION("IMPORTRANGE(""https://docs.google.com/spreadsheets/d/1MeEWN-I1oV_STSDYn1IFDPWt_1FKiwhDph83XaGc0o0/edit?usp=sharing"",""งบพรบ!ER69"")"),184500)</f>
        <v>184500</v>
      </c>
      <c r="N333" s="93">
        <f ca="1">IFERROR(__xludf.DUMMYFUNCTION("IMPORTRANGE(""https://docs.google.com/spreadsheets/d/1MeEWN-I1oV_STSDYn1IFDPWt_1FKiwhDph83XaGc0o0/edit?usp=sharing"",""งบพรบ!ET69"")"),132411.3)</f>
        <v>132411.29999999999</v>
      </c>
      <c r="O333" s="93">
        <f t="shared" ca="1" si="150"/>
        <v>72.753461538461522</v>
      </c>
      <c r="P333" s="93">
        <f t="shared" ca="1" si="151"/>
        <v>71.767642276422748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IFERROR(__xludf.DUMMYFUNCTION("IMPORTRANGE(""https://docs.google.com/spreadsheets/d/1kVcqe37tkHyjCSG3S0O1AXqVkqjo8mSIZil3BcpIysc/edit?usp=sharing"",""ศูนย์!D69"")"),7443)</f>
        <v>7443</v>
      </c>
      <c r="K338" s="497">
        <f ca="1">IF(I338&gt;0,J338*100/I338,0)</f>
        <v>140.43396226415095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1623620</v>
      </c>
      <c r="N345" s="155">
        <f t="shared" ca="1" si="155"/>
        <v>1021528.83</v>
      </c>
      <c r="O345" s="155">
        <f t="shared" ref="O345:O353" ca="1" si="156">IF(L345&gt;0,N345*100/L345,0)</f>
        <v>66.622024756737019</v>
      </c>
      <c r="P345" s="155">
        <f t="shared" ref="P345:P353" ca="1" si="157">IF(M345&gt;0,N345*100/M345,0)</f>
        <v>62.916743449822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1623620</v>
      </c>
      <c r="N347" s="93">
        <f t="shared" ca="1" si="158"/>
        <v>1021528.83</v>
      </c>
      <c r="O347" s="93">
        <f t="shared" ca="1" si="156"/>
        <v>66.622024756737019</v>
      </c>
      <c r="P347" s="93">
        <f t="shared" ca="1" si="157"/>
        <v>62.916743449822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1525820</v>
      </c>
      <c r="N348" s="497">
        <f t="shared" ca="1" si="159"/>
        <v>923728.83</v>
      </c>
      <c r="O348" s="497">
        <f t="shared" ca="1" si="156"/>
        <v>64.348029285555057</v>
      </c>
      <c r="P348" s="497">
        <f t="shared" ca="1" si="157"/>
        <v>60.539829730898795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IFERROR(__xludf.DUMMYFUNCTION("IMPORTRANGE(""https://docs.google.com/spreadsheets/d/1MeEWN-I1oV_STSDYn1IFDPWt_1FKiwhDph83XaGc0o0/edit?usp=sharing"",""งบพรบ!FB69"")"),1525820)</f>
        <v>1525820</v>
      </c>
      <c r="N350" s="93">
        <f ca="1">IFERROR(__xludf.DUMMYFUNCTION("IMPORTRANGE(""https://docs.google.com/spreadsheets/d/1MeEWN-I1oV_STSDYn1IFDPWt_1FKiwhDph83XaGc0o0/edit?usp=sharing"",""งบพรบ!FD69"")"),923728.83)</f>
        <v>923728.83</v>
      </c>
      <c r="O350" s="93">
        <f t="shared" ca="1" si="156"/>
        <v>64.348029285555057</v>
      </c>
      <c r="P350" s="93">
        <f t="shared" ca="1" si="157"/>
        <v>60.539829730898795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187</v>
      </c>
      <c r="K355" s="465">
        <f ca="1">IF(I355&gt;0,J355*100/I355,0)</f>
        <v>32.807017543859651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IFERROR(__xludf.DUMMYFUNCTION("IMPORTRANGE(""https://docs.google.com/spreadsheets/d/1XWAQStnk-4SwqDmLtmXYiTMKHgktTP8We1SCoS47DrQ/edit?usp=sharing"",""จัดที่ดิน!W69"")"),400)</f>
        <v>400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IFERROR(__xludf.DUMMYFUNCTION("IMPORTRANGE(""https://docs.google.com/spreadsheets/d/1XWAQStnk-4SwqDmLtmXYiTMKHgktTP8We1SCoS47DrQ/edit?usp=sharing"",""จัดที่ดิน!X69"")"),6072.04)</f>
        <v>6072.04</v>
      </c>
      <c r="K359" s="497">
        <f t="shared" ca="1" si="161"/>
        <v>71.435764705882349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IFERROR(__xludf.DUMMYFUNCTION("IMPORTRANGE(""https://docs.google.com/spreadsheets/d/1XWAQStnk-4SwqDmLtmXYiTMKHgktTP8We1SCoS47DrQ/edit?usp=sharing"",""จัดที่ดิน!Y69"")"),483)</f>
        <v>483</v>
      </c>
      <c r="K360" s="497">
        <f t="shared" ca="1" si="161"/>
        <v>84.736842105263165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IFERROR(__xludf.DUMMYFUNCTION("IMPORTRANGE(""https://docs.google.com/spreadsheets/d/1XWAQStnk-4SwqDmLtmXYiTMKHgktTP8We1SCoS47DrQ/edit?usp=sharing"",""จัดที่ดิน!Z69"")"),7232.71999999999)</f>
        <v>7232.7199999999903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IFERROR(__xludf.DUMMYFUNCTION("IMPORTRANGE(""https://docs.google.com/spreadsheets/d/1XWAQStnk-4SwqDmLtmXYiTMKHgktTP8We1SCoS47DrQ/edit?usp=sharing"",""จัดที่ดิน!AA69"")"),187)</f>
        <v>187</v>
      </c>
      <c r="K362" s="497">
        <f t="shared" ca="1" si="161"/>
        <v>32.807017543859651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IFERROR(__xludf.DUMMYFUNCTION("IMPORTRANGE(""https://docs.google.com/spreadsheets/d/1XWAQStnk-4SwqDmLtmXYiTMKHgktTP8We1SCoS47DrQ/edit?usp=sharing"",""จัดที่ดิน!AB69"")"),3329.06)</f>
        <v>3329.06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694</v>
      </c>
      <c r="K364" s="479">
        <f t="shared" ca="1" si="161"/>
        <v>90.129870129870127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137</v>
      </c>
      <c r="K365" s="491">
        <f t="shared" ca="1" si="161"/>
        <v>68.5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IFERROR(__xludf.DUMMYFUNCTION("IMPORTRANGE(""https://docs.google.com/spreadsheets/d/1XWAQStnk-4SwqDmLtmXYiTMKHgktTP8We1SCoS47DrQ/edit?usp=sharing"",""จัดที่ดิน!E69"")"),71)</f>
        <v>71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IFERROR(__xludf.DUMMYFUNCTION("IMPORTRANGE(""https://docs.google.com/spreadsheets/d/1XWAQStnk-4SwqDmLtmXYiTMKHgktTP8We1SCoS47DrQ/edit?usp=sharing"",""จัดที่ดิน!F69"")"),2320.18)</f>
        <v>2320.1799999999998</v>
      </c>
      <c r="K369" s="497">
        <f t="shared" ca="1" si="163"/>
        <v>77.339333333333329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IFERROR(__xludf.DUMMYFUNCTION("IMPORTRANGE(""https://docs.google.com/spreadsheets/d/1XWAQStnk-4SwqDmLtmXYiTMKHgktTP8We1SCoS47DrQ/edit?usp=sharing"",""จัดที่ดิน!G69"")"),153)</f>
        <v>153</v>
      </c>
      <c r="K370" s="497">
        <f t="shared" ca="1" si="163"/>
        <v>76.5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IFERROR(__xludf.DUMMYFUNCTION("IMPORTRANGE(""https://docs.google.com/spreadsheets/d/1XWAQStnk-4SwqDmLtmXYiTMKHgktTP8We1SCoS47DrQ/edit?usp=sharing"",""จัดที่ดิน!H69"")"),3452.52)</f>
        <v>3452.52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IFERROR(__xludf.DUMMYFUNCTION("IMPORTRANGE(""https://docs.google.com/spreadsheets/d/1XWAQStnk-4SwqDmLtmXYiTMKHgktTP8We1SCoS47DrQ/edit?usp=sharing"",""จัดที่ดิน!I69"")"),137)</f>
        <v>137</v>
      </c>
      <c r="K372" s="497">
        <f t="shared" ca="1" si="163"/>
        <v>68.5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IFERROR(__xludf.DUMMYFUNCTION("IMPORTRANGE(""https://docs.google.com/spreadsheets/d/1XWAQStnk-4SwqDmLtmXYiTMKHgktTP8We1SCoS47DrQ/edit?usp=sharing"",""จัดที่ดิน!J69"")"),2790.4)</f>
        <v>2790.4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557</v>
      </c>
      <c r="K374" s="491">
        <f t="shared" ca="1" si="163"/>
        <v>97.719298245614041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IFERROR(__xludf.DUMMYFUNCTION("IMPORTRANGE(""https://docs.google.com/spreadsheets/d/1XWAQStnk-4SwqDmLtmXYiTMKHgktTP8We1SCoS47DrQ/edit?usp=sharing"",""จัดที่ดิน!AH69"")"),329)</f>
        <v>329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IFERROR(__xludf.DUMMYFUNCTION("IMPORTRANGE(""https://docs.google.com/spreadsheets/d/1XWAQStnk-4SwqDmLtmXYiTMKHgktTP8We1SCoS47DrQ/edit?usp=sharing"",""จัดที่ดิน!AI69"")"),3751.86)</f>
        <v>3751.86</v>
      </c>
      <c r="K378" s="497">
        <f t="shared" ca="1" si="164"/>
        <v>68.215636363636364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IFERROR(__xludf.DUMMYFUNCTION("IMPORTRANGE(""https://docs.google.com/spreadsheets/d/1XWAQStnk-4SwqDmLtmXYiTMKHgktTP8We1SCoS47DrQ/edit?usp=sharing"",""จัดที่ดิน!AJ69"")"),840)</f>
        <v>840</v>
      </c>
      <c r="K379" s="497">
        <f t="shared" ca="1" si="164"/>
        <v>147.36842105263159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IFERROR(__xludf.DUMMYFUNCTION("IMPORTRANGE(""https://docs.google.com/spreadsheets/d/1XWAQStnk-4SwqDmLtmXYiTMKHgktTP8We1SCoS47DrQ/edit?usp=sharing"",""จัดที่ดิน!AK69"")"),12845.84)</f>
        <v>12845.84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IFERROR(__xludf.DUMMYFUNCTION("IMPORTRANGE(""https://docs.google.com/spreadsheets/d/1XWAQStnk-4SwqDmLtmXYiTMKHgktTP8We1SCoS47DrQ/edit?usp=sharing"",""จัดที่ดิน!AL69"")"),557)</f>
        <v>557</v>
      </c>
      <c r="K381" s="497">
        <f t="shared" ca="1" si="164"/>
        <v>97.719298245614041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IFERROR(__xludf.DUMMYFUNCTION("IMPORTRANGE(""https://docs.google.com/spreadsheets/d/1XWAQStnk-4SwqDmLtmXYiTMKHgktTP8We1SCoS47DrQ/edit?usp=sharing"",""จัดที่ดิน!AM69"")"),9573.03999999999)</f>
        <v>9573.03999999999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2240997</v>
      </c>
      <c r="M414" s="549">
        <f t="shared" ca="1" si="181"/>
        <v>2240997</v>
      </c>
      <c r="N414" s="549">
        <f t="shared" si="181"/>
        <v>1639542.29</v>
      </c>
      <c r="O414" s="549">
        <f ca="1">IF(L414&gt;0,N414*100/L414,0)</f>
        <v>73.161288926312707</v>
      </c>
      <c r="P414" s="549">
        <f ca="1">IF(M414&gt;0,N414*100/M414,0)</f>
        <v>73.161288926312707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76080</v>
      </c>
      <c r="O419" s="155">
        <f t="shared" ref="O419:O424" ca="1" si="185">IF(L419&gt;0,N419*100/L419,0)</f>
        <v>96.720061022120518</v>
      </c>
      <c r="P419" s="155">
        <f t="shared" ref="P419:P424" ca="1" si="186">IF(M419&gt;0,N419*100/M419,0)</f>
        <v>96.720061022120518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76080</v>
      </c>
      <c r="O421" s="93">
        <f t="shared" ca="1" si="185"/>
        <v>96.720061022120518</v>
      </c>
      <c r="P421" s="93">
        <f t="shared" ca="1" si="186"/>
        <v>96.720061022120518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76080</v>
      </c>
      <c r="O422" s="497">
        <f t="shared" ca="1" si="185"/>
        <v>96.720061022120518</v>
      </c>
      <c r="P422" s="497">
        <f t="shared" ca="1" si="186"/>
        <v>96.720061022120518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76080</v>
      </c>
      <c r="O424" s="93">
        <f t="shared" ca="1" si="185"/>
        <v>96.720061022120518</v>
      </c>
      <c r="P424" s="93">
        <f t="shared" ca="1" si="186"/>
        <v>96.720061022120518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27680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406653</v>
      </c>
      <c r="O467" s="195">
        <f t="shared" ref="O467:O472" ca="1" si="207">IF(L467&gt;0,N467*100/L467,0)</f>
        <v>99.291910937045998</v>
      </c>
      <c r="P467" s="195">
        <f t="shared" ref="P467:P472" ca="1" si="208">IF(M467&gt;0,N467*100/M467,0)</f>
        <v>99.291910937045998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406653</v>
      </c>
      <c r="O469" s="93">
        <f t="shared" ca="1" si="207"/>
        <v>99.291910937045998</v>
      </c>
      <c r="P469" s="93">
        <f t="shared" ca="1" si="208"/>
        <v>99.291910937045998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406653</v>
      </c>
      <c r="O470" s="497">
        <f t="shared" ca="1" si="207"/>
        <v>99.291910937045998</v>
      </c>
      <c r="P470" s="497">
        <f t="shared" ca="1" si="208"/>
        <v>99.291910937045998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406653</v>
      </c>
      <c r="O472" s="93">
        <f t="shared" ca="1" si="207"/>
        <v>99.291910937045998</v>
      </c>
      <c r="P472" s="93">
        <f t="shared" ca="1" si="208"/>
        <v>99.291910937045998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26630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/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410980</v>
      </c>
      <c r="O523" s="195">
        <f t="shared" ref="O523:O528" ca="1" si="227">IF(L523&gt;0,N523*100/L523,0)</f>
        <v>96.144668506994805</v>
      </c>
      <c r="P523" s="195">
        <f t="shared" ref="P523:P528" ca="1" si="228">IF(M523&gt;0,N523*100/M523,0)</f>
        <v>96.144668506994805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410980</v>
      </c>
      <c r="O525" s="93">
        <f t="shared" ca="1" si="227"/>
        <v>96.144668506994805</v>
      </c>
      <c r="P525" s="93">
        <f t="shared" ca="1" si="228"/>
        <v>96.144668506994805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410980</v>
      </c>
      <c r="O526" s="497">
        <f t="shared" ca="1" si="227"/>
        <v>96.144668506994805</v>
      </c>
      <c r="P526" s="497">
        <f t="shared" ca="1" si="228"/>
        <v>96.144668506994805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410980</v>
      </c>
      <c r="O528" s="93">
        <f t="shared" ca="1" si="227"/>
        <v>96.144668506994805</v>
      </c>
      <c r="P528" s="93">
        <f t="shared" ca="1" si="228"/>
        <v>96.144668506994805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139970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21010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ca="1" si="236"/>
        <v>612784</v>
      </c>
      <c r="N544" s="155">
        <f t="shared" si="236"/>
        <v>442460.71</v>
      </c>
      <c r="O544" s="155">
        <f t="shared" ref="O544:O549" ca="1" si="237">IF(L544&gt;0,N544*100/L544,0)</f>
        <v>72.205003720723781</v>
      </c>
      <c r="P544" s="155">
        <f t="shared" ref="P544:P549" ca="1" si="238">IF(M544&gt;0,N544*100/M544,0)</f>
        <v>72.205003720723781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612784</v>
      </c>
      <c r="M546" s="93">
        <f t="shared" ca="1" si="240"/>
        <v>612784</v>
      </c>
      <c r="N546" s="93">
        <f t="shared" si="240"/>
        <v>442460.71</v>
      </c>
      <c r="O546" s="93">
        <f t="shared" ca="1" si="237"/>
        <v>72.205003720723781</v>
      </c>
      <c r="P546" s="93">
        <f t="shared" ca="1" si="238"/>
        <v>72.205003720723781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ca="1" si="241"/>
        <v>612784</v>
      </c>
      <c r="N547" s="497">
        <f t="shared" si="241"/>
        <v>442460.71</v>
      </c>
      <c r="O547" s="497">
        <f t="shared" ca="1" si="237"/>
        <v>72.205003720723781</v>
      </c>
      <c r="P547" s="497">
        <f t="shared" ca="1" si="238"/>
        <v>72.205003720723781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f ca="1">L549</f>
        <v>612784</v>
      </c>
      <c r="N549" s="93">
        <f>N550+N551+N552+N553+N554</f>
        <v>442460.71</v>
      </c>
      <c r="O549" s="93">
        <f t="shared" ca="1" si="237"/>
        <v>72.205003720723781</v>
      </c>
      <c r="P549" s="93">
        <f t="shared" ca="1" si="238"/>
        <v>72.205003720723781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89700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352760.71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364940</v>
      </c>
      <c r="N629" s="195">
        <f t="shared" si="263"/>
        <v>162435.25</v>
      </c>
      <c r="O629" s="195">
        <f t="shared" ref="O629:O634" ca="1" si="264">IF(L629&gt;0,N629*100/L629,0)</f>
        <v>44.510124952046915</v>
      </c>
      <c r="P629" s="195">
        <f t="shared" ref="P629:P634" ca="1" si="265">IF(M629&gt;0,N629*100/M629,0)</f>
        <v>44.510124952046915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364940</v>
      </c>
      <c r="N631" s="93">
        <f t="shared" si="266"/>
        <v>162435.25</v>
      </c>
      <c r="O631" s="93">
        <f t="shared" ca="1" si="264"/>
        <v>44.510124952046915</v>
      </c>
      <c r="P631" s="93">
        <f t="shared" ca="1" si="265"/>
        <v>44.510124952046915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364940</v>
      </c>
      <c r="N632" s="497">
        <f t="shared" si="267"/>
        <v>162435.25</v>
      </c>
      <c r="O632" s="497">
        <f t="shared" ca="1" si="264"/>
        <v>44.510124952046915</v>
      </c>
      <c r="P632" s="497">
        <f t="shared" ca="1" si="265"/>
        <v>44.510124952046915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</f>
        <v>364940</v>
      </c>
      <c r="N634" s="93">
        <f>N635+N636+N637+N638</f>
        <v>162435.25</v>
      </c>
      <c r="O634" s="93">
        <f t="shared" ca="1" si="264"/>
        <v>44.510124952046915</v>
      </c>
      <c r="P634" s="93">
        <f t="shared" ca="1" si="265"/>
        <v>44.510124952046915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100589.25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61846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71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137933.33000000002</v>
      </c>
      <c r="O786" s="195">
        <f t="shared" ref="O786:O791" ca="1" si="320">IF(L786&gt;0,N786*100/L786,0)</f>
        <v>41.149561455847262</v>
      </c>
      <c r="P786" s="195">
        <f t="shared" ref="P786:P791" ca="1" si="321">IF(M786&gt;0,N786*100/M786,0)</f>
        <v>41.149561455847262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137933.33000000002</v>
      </c>
      <c r="O788" s="93">
        <f t="shared" ca="1" si="320"/>
        <v>41.149561455847262</v>
      </c>
      <c r="P788" s="93">
        <f t="shared" ca="1" si="321"/>
        <v>41.149561455847262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137933.33000000002</v>
      </c>
      <c r="O789" s="497">
        <f t="shared" ca="1" si="320"/>
        <v>41.149561455847262</v>
      </c>
      <c r="P789" s="497">
        <f t="shared" ca="1" si="321"/>
        <v>41.149561455847262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137933.33000000002</v>
      </c>
      <c r="O791" s="93">
        <f t="shared" ca="1" si="320"/>
        <v>41.149561455847262</v>
      </c>
      <c r="P791" s="93">
        <f t="shared" ca="1" si="321"/>
        <v>41.149561455847262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103133.33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34800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IFERROR(__xludf.DUMMYFUNCTION("IMPORTRANGE(""https://docs.google.com/spreadsheets/d/19vJNZY_5yjcGF2XGBMNZRCAIB0Kwfpjp8YEOfu-bneM/edit?usp=sharing"",""งานกองทุน!F69"")"),7631681.42)</f>
        <v>7631681.4199999999</v>
      </c>
      <c r="K821" s="497">
        <f t="shared" ref="K821:K828" ca="1" si="336">IF(I821&gt;0,J821*100/I821,0)</f>
        <v>79.844442012579364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IFERROR(__xludf.DUMMYFUNCTION("IMPORTRANGE(""https://docs.google.com/spreadsheets/d/19vJNZY_5yjcGF2XGBMNZRCAIB0Kwfpjp8YEOfu-bneM/edit?usp=sharing"",""งานกองทุน!E69"")"),468)</f>
        <v>468</v>
      </c>
      <c r="K822" s="497">
        <f t="shared" ca="1" si="336"/>
        <v>78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IFERROR(__xludf.DUMMYFUNCTION("IMPORTRANGE(""https://docs.google.com/spreadsheets/d/19vJNZY_5yjcGF2XGBMNZRCAIB0Kwfpjp8YEOfu-bneM/edit?usp=sharing"",""งานกองทุน!K69"")"),1278492.83)</f>
        <v>1278492.83</v>
      </c>
      <c r="K823" s="497">
        <f t="shared" ca="1" si="336"/>
        <v>31.068671049547174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IFERROR(__xludf.DUMMYFUNCTION("IMPORTRANGE(""https://docs.google.com/spreadsheets/d/19vJNZY_5yjcGF2XGBMNZRCAIB0Kwfpjp8YEOfu-bneM/edit?usp=sharing"",""งานกองทุน!J69"")"),135)</f>
        <v>135</v>
      </c>
      <c r="K824" s="497">
        <f t="shared" ca="1" si="336"/>
        <v>82.822085889570559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IFERROR(__xludf.DUMMYFUNCTION("IMPORTRANGE(""https://docs.google.com/spreadsheets/d/19vJNZY_5yjcGF2XGBMNZRCAIB0Kwfpjp8YEOfu-bneM/edit?usp=sharing"",""งานกองทุน!P69"")"),24484.28)</f>
        <v>24484.28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7">
        <f t="shared" ca="1" si="336"/>
        <v>135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IFERROR(__xludf.DUMMYFUNCTION("IMPORTRANGE(""https://docs.google.com/spreadsheets/d/19vJNZY_5yjcGF2XGBMNZRCAIB0Kwfpjp8YEOfu-bneM/edit?usp=sharing"",""งานกองทุน!T69"")"),308)</f>
        <v>308</v>
      </c>
      <c r="K828" s="502">
        <f t="shared" ca="1" si="336"/>
        <v>101.98675496688742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9838A-8290-4FC9-93D7-DDC6E8E78084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4307307</v>
      </c>
      <c r="N8" s="22">
        <f t="shared" ca="1" si="0"/>
        <v>3147375.34</v>
      </c>
      <c r="O8" s="22">
        <f t="shared" ref="O8:O16" ca="1" si="1">IF(L8&gt;0,N8*100/L8,0)</f>
        <v>76.611748411414695</v>
      </c>
      <c r="P8" s="22">
        <f t="shared" ref="P8:P16" ca="1" si="2">IF(M8&gt;0,N8*100/M8,0)</f>
        <v>73.07060629762401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4307307</v>
      </c>
      <c r="N10" s="30">
        <f t="shared" ca="1" si="3"/>
        <v>3147375.34</v>
      </c>
      <c r="O10" s="30">
        <f t="shared" ca="1" si="1"/>
        <v>76.611748411414695</v>
      </c>
      <c r="P10" s="30">
        <f t="shared" ca="1" si="2"/>
        <v>73.07060629762401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4193507</v>
      </c>
      <c r="N11" s="497">
        <f t="shared" ca="1" si="4"/>
        <v>3033575.34</v>
      </c>
      <c r="O11" s="497">
        <f t="shared" ca="1" si="1"/>
        <v>75.945422295880618</v>
      </c>
      <c r="P11" s="497">
        <f t="shared" ca="1" si="2"/>
        <v>72.339818199898076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4193507</v>
      </c>
      <c r="N13" s="93">
        <f t="shared" ca="1" si="5"/>
        <v>3033575.34</v>
      </c>
      <c r="O13" s="93">
        <f t="shared" ca="1" si="1"/>
        <v>75.945422295880618</v>
      </c>
      <c r="P13" s="93">
        <f t="shared" ca="1" si="2"/>
        <v>72.339818199898076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3122244</v>
      </c>
      <c r="N18" s="22">
        <f t="shared" ca="1" si="8"/>
        <v>2453552.15</v>
      </c>
      <c r="O18" s="22">
        <f t="shared" ref="O18:O26" ca="1" si="9">IF(L18&gt;0,N18*100/L18,0)</f>
        <v>84.227211591010828</v>
      </c>
      <c r="P18" s="22">
        <f t="shared" ref="P18:P26" ca="1" si="10">IF(M18&gt;0,N18*100/M18,0)</f>
        <v>78.582972695279423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3122244</v>
      </c>
      <c r="N20" s="30">
        <f t="shared" ca="1" si="11"/>
        <v>2453552.15</v>
      </c>
      <c r="O20" s="30">
        <f t="shared" ca="1" si="9"/>
        <v>84.227211591010828</v>
      </c>
      <c r="P20" s="30">
        <f t="shared" ca="1" si="10"/>
        <v>78.582972695279423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3008444</v>
      </c>
      <c r="N21" s="497">
        <f t="shared" ca="1" si="12"/>
        <v>2339752.15</v>
      </c>
      <c r="O21" s="497">
        <f t="shared" ca="1" si="9"/>
        <v>83.585980860355178</v>
      </c>
      <c r="P21" s="497">
        <f t="shared" ca="1" si="10"/>
        <v>77.772833730659443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3008444</v>
      </c>
      <c r="N23" s="93">
        <f t="shared" ca="1" si="13"/>
        <v>2339752.15</v>
      </c>
      <c r="O23" s="93">
        <f t="shared" ca="1" si="9"/>
        <v>83.585980860355178</v>
      </c>
      <c r="P23" s="93">
        <f t="shared" ca="1" si="10"/>
        <v>77.772833730659443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693823.19</v>
      </c>
      <c r="O28" s="22">
        <f t="shared" ref="O28:O37" ca="1" si="17">IF(L28&gt;0,N28*100/L28,0)</f>
        <v>58.050850946160431</v>
      </c>
      <c r="P28" s="22">
        <f t="shared" ref="P28:P37" ca="1" si="18">IF(M28&gt;0,N28*100/M28,0)</f>
        <v>58.54736752392067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693823.19</v>
      </c>
      <c r="O30" s="30">
        <f t="shared" ca="1" si="17"/>
        <v>58.050850946160431</v>
      </c>
      <c r="P30" s="30">
        <f t="shared" ca="1" si="18"/>
        <v>58.54736752392067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1185063</v>
      </c>
      <c r="N31" s="497">
        <f t="shared" si="20"/>
        <v>693823.19</v>
      </c>
      <c r="O31" s="497">
        <f t="shared" ca="1" si="17"/>
        <v>58.050850946160431</v>
      </c>
      <c r="P31" s="497">
        <f t="shared" ca="1" si="18"/>
        <v>58.54736752392067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1185063</v>
      </c>
      <c r="N33" s="93">
        <f t="shared" si="21"/>
        <v>693823.19</v>
      </c>
      <c r="O33" s="93">
        <f t="shared" ca="1" si="17"/>
        <v>58.050850946160431</v>
      </c>
      <c r="P33" s="93">
        <f t="shared" ca="1" si="18"/>
        <v>58.54736752392067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3122244</v>
      </c>
      <c r="N37" s="59">
        <f t="shared" ca="1" si="24"/>
        <v>2453552.15</v>
      </c>
      <c r="O37" s="59">
        <f t="shared" ca="1" si="17"/>
        <v>84.227211591010828</v>
      </c>
      <c r="P37" s="59">
        <f t="shared" ca="1" si="18"/>
        <v>78.582972695279423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614144</v>
      </c>
      <c r="N41" s="85">
        <f t="shared" ca="1" si="25"/>
        <v>429152</v>
      </c>
      <c r="O41" s="85">
        <f t="shared" ref="O41:O49" ca="1" si="26">IF(L41&gt;0,N41*100/L41,0)</f>
        <v>90.367575216468452</v>
      </c>
      <c r="P41" s="85">
        <f t="shared" ref="P41:P49" ca="1" si="27">IF(M41&gt;0,N41*100/M41,0)</f>
        <v>69.878074197582322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614144</v>
      </c>
      <c r="N43" s="92">
        <f t="shared" ca="1" si="28"/>
        <v>429152</v>
      </c>
      <c r="O43" s="92">
        <f t="shared" ca="1" si="26"/>
        <v>90.367575216468452</v>
      </c>
      <c r="P43" s="92">
        <f t="shared" ca="1" si="27"/>
        <v>69.878074197582322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614144</v>
      </c>
      <c r="N44" s="497">
        <f t="shared" ca="1" si="29"/>
        <v>429152</v>
      </c>
      <c r="O44" s="497">
        <f t="shared" ca="1" si="26"/>
        <v>90.367575216468452</v>
      </c>
      <c r="P44" s="497">
        <f t="shared" ca="1" si="27"/>
        <v>69.878074197582322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IFERROR(__xludf.DUMMYFUNCTION("IMPORTRANGE(""https://docs.google.com/spreadsheets/d/1MeEWN-I1oV_STSDYn1IFDPWt_1FKiwhDph83XaGc0o0/edit?usp=sharing"",""งบพรบ!R70"")"),614144)</f>
        <v>614144</v>
      </c>
      <c r="N46" s="93">
        <f ca="1">IFERROR(__xludf.DUMMYFUNCTION("IMPORTRANGE(""https://docs.google.com/spreadsheets/d/1MeEWN-I1oV_STSDYn1IFDPWt_1FKiwhDph83XaGc0o0/edit?usp=sharing"",""งบพรบ!T70"")"),429152)</f>
        <v>429152</v>
      </c>
      <c r="O46" s="93">
        <f t="shared" ca="1" si="26"/>
        <v>90.367575216468452</v>
      </c>
      <c r="P46" s="93">
        <f t="shared" ca="1" si="27"/>
        <v>69.878074197582322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643000</v>
      </c>
      <c r="N53" s="116">
        <f t="shared" ca="1" si="31"/>
        <v>611451.92000000004</v>
      </c>
      <c r="O53" s="116">
        <f t="shared" ref="O53:O61" ca="1" si="32">IF(L53&gt;0,N53*100/L53,0)</f>
        <v>95.093611197511677</v>
      </c>
      <c r="P53" s="116">
        <f t="shared" ref="P53:P61" ca="1" si="33">IF(M53&gt;0,N53*100/M53,0)</f>
        <v>95.093611197511677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643000</v>
      </c>
      <c r="N55" s="123">
        <f t="shared" ca="1" si="34"/>
        <v>611451.92000000004</v>
      </c>
      <c r="O55" s="123">
        <f t="shared" ca="1" si="32"/>
        <v>95.093611197511677</v>
      </c>
      <c r="P55" s="123">
        <f t="shared" ca="1" si="33"/>
        <v>95.093611197511677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643000</v>
      </c>
      <c r="N56" s="497">
        <f t="shared" ca="1" si="35"/>
        <v>611451.92000000004</v>
      </c>
      <c r="O56" s="497">
        <f t="shared" ca="1" si="32"/>
        <v>95.093611197511677</v>
      </c>
      <c r="P56" s="497">
        <f t="shared" ca="1" si="33"/>
        <v>95.093611197511677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IFERROR(__xludf.DUMMYFUNCTION("IMPORTRANGE(""https://docs.google.com/spreadsheets/d/1MeEWN-I1oV_STSDYn1IFDPWt_1FKiwhDph83XaGc0o0/edit?usp=sharing"",""งบพรบ!AB70"")"),643000)</f>
        <v>643000</v>
      </c>
      <c r="N58" s="93">
        <f ca="1">IFERROR(__xludf.DUMMYFUNCTION("IMPORTRANGE(""https://docs.google.com/spreadsheets/d/1MeEWN-I1oV_STSDYn1IFDPWt_1FKiwhDph83XaGc0o0/edit?usp=sharing"",""งบพรบ!AD70"")"),611451.92)</f>
        <v>611451.92000000004</v>
      </c>
      <c r="O58" s="93">
        <f t="shared" ca="1" si="32"/>
        <v>95.093611197511677</v>
      </c>
      <c r="P58" s="93">
        <f t="shared" ca="1" si="33"/>
        <v>95.093611197511677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68660</v>
      </c>
      <c r="N88" s="155">
        <f t="shared" ca="1" si="49"/>
        <v>55605.599999999999</v>
      </c>
      <c r="O88" s="155">
        <f t="shared" ref="O88:O96" ca="1" si="50">IF(L88&gt;0,N88*100/L88,0)</f>
        <v>80.986891931255457</v>
      </c>
      <c r="P88" s="155">
        <f t="shared" ref="P88:P96" ca="1" si="51">IF(M88&gt;0,N88*100/M88,0)</f>
        <v>80.986891931255457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68660</v>
      </c>
      <c r="N90" s="93">
        <f t="shared" ca="1" si="52"/>
        <v>55605.599999999999</v>
      </c>
      <c r="O90" s="93">
        <f t="shared" ca="1" si="50"/>
        <v>80.986891931255457</v>
      </c>
      <c r="P90" s="93">
        <f t="shared" ca="1" si="51"/>
        <v>80.986891931255457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68660</v>
      </c>
      <c r="N91" s="497">
        <f t="shared" ca="1" si="53"/>
        <v>55605.599999999999</v>
      </c>
      <c r="O91" s="497">
        <f t="shared" ca="1" si="50"/>
        <v>80.986891931255457</v>
      </c>
      <c r="P91" s="497">
        <f t="shared" ca="1" si="51"/>
        <v>80.986891931255457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IFERROR(__xludf.DUMMYFUNCTION("IMPORTRANGE(""https://docs.google.com/spreadsheets/d/1MeEWN-I1oV_STSDYn1IFDPWt_1FKiwhDph83XaGc0o0/edit?usp=sharing"",""งบพรบ!AV70"")"),68660)</f>
        <v>68660</v>
      </c>
      <c r="N93" s="93">
        <f ca="1">IFERROR(__xludf.DUMMYFUNCTION("IMPORTRANGE(""https://docs.google.com/spreadsheets/d/1MeEWN-I1oV_STSDYn1IFDPWt_1FKiwhDph83XaGc0o0/edit?usp=sharing"",""งบพรบ!AX70"")"),55605.6)</f>
        <v>55605.599999999999</v>
      </c>
      <c r="O93" s="93">
        <f t="shared" ca="1" si="50"/>
        <v>80.986891931255457</v>
      </c>
      <c r="P93" s="93">
        <f t="shared" ca="1" si="51"/>
        <v>80.986891931255457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8700</v>
      </c>
      <c r="O149" s="155">
        <f t="shared" ref="O149:O157" ca="1" si="78">IF(L149&gt;0,N149*100/L149,0)</f>
        <v>116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8700</v>
      </c>
      <c r="O151" s="93">
        <f t="shared" ca="1" si="78"/>
        <v>116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8700</v>
      </c>
      <c r="O152" s="497">
        <f t="shared" ca="1" si="78"/>
        <v>116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IFERROR(__xludf.DUMMYFUNCTION("IMPORTRANGE(""https://docs.google.com/spreadsheets/d/1MeEWN-I1oV_STSDYn1IFDPWt_1FKiwhDph83XaGc0o0/edit?usp=sharing"",""งบพรบ!CB70"")"),8700)</f>
        <v>8700</v>
      </c>
      <c r="O154" s="93">
        <f t="shared" ca="1" si="78"/>
        <v>116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902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36260</v>
      </c>
      <c r="N165" s="155">
        <f t="shared" ca="1" si="84"/>
        <v>33467.56</v>
      </c>
      <c r="O165" s="155">
        <f t="shared" ref="O165:O173" ca="1" si="85">IF(L165&gt;0,N165*100/L165,0)</f>
        <v>145.13252385082393</v>
      </c>
      <c r="P165" s="155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36260</v>
      </c>
      <c r="N167" s="93">
        <f t="shared" ca="1" si="87"/>
        <v>33467.56</v>
      </c>
      <c r="O167" s="93">
        <f t="shared" ca="1" si="85"/>
        <v>145.13252385082393</v>
      </c>
      <c r="P167" s="93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36260</v>
      </c>
      <c r="N168" s="497">
        <f t="shared" ca="1" si="88"/>
        <v>33467.56</v>
      </c>
      <c r="O168" s="497">
        <f t="shared" ca="1" si="85"/>
        <v>145.13252385082393</v>
      </c>
      <c r="P168" s="497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IFERROR(__xludf.DUMMYFUNCTION("IMPORTRANGE(""https://docs.google.com/spreadsheets/d/1MeEWN-I1oV_STSDYn1IFDPWt_1FKiwhDph83XaGc0o0/edit?usp=sharing"",""งบพรบ!CJ70"")"),36260)</f>
        <v>36260</v>
      </c>
      <c r="N170" s="93">
        <f ca="1">IFERROR(__xludf.DUMMYFUNCTION("IMPORTRANGE(""https://docs.google.com/spreadsheets/d/1MeEWN-I1oV_STSDYn1IFDPWt_1FKiwhDph83XaGc0o0/edit?usp=sharing"",""งบพรบ!CL70"")"),33467.56)</f>
        <v>33467.56</v>
      </c>
      <c r="O170" s="93">
        <f t="shared" ca="1" si="85"/>
        <v>145.13252385082393</v>
      </c>
      <c r="P170" s="93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208200</v>
      </c>
      <c r="N181" s="155">
        <f t="shared" ca="1" si="92"/>
        <v>178261.01</v>
      </c>
      <c r="O181" s="155">
        <f t="shared" ref="O181:O189" ca="1" si="93">IF(L181&gt;0,N181*100/L181,0)</f>
        <v>85.62008165225744</v>
      </c>
      <c r="P181" s="155">
        <f t="shared" ref="P181:P189" ca="1" si="94">IF(M181&gt;0,N181*100/M181,0)</f>
        <v>85.62008165225744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208200</v>
      </c>
      <c r="N183" s="93">
        <f t="shared" ca="1" si="95"/>
        <v>178261.01</v>
      </c>
      <c r="O183" s="93">
        <f t="shared" ca="1" si="93"/>
        <v>85.62008165225744</v>
      </c>
      <c r="P183" s="93">
        <f t="shared" ca="1" si="94"/>
        <v>85.62008165225744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208200</v>
      </c>
      <c r="N184" s="497">
        <f t="shared" ca="1" si="96"/>
        <v>178261.01</v>
      </c>
      <c r="O184" s="497">
        <f t="shared" ca="1" si="93"/>
        <v>85.62008165225744</v>
      </c>
      <c r="P184" s="497">
        <f t="shared" ca="1" si="94"/>
        <v>85.62008165225744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IFERROR(__xludf.DUMMYFUNCTION("IMPORTRANGE(""https://docs.google.com/spreadsheets/d/1MeEWN-I1oV_STSDYn1IFDPWt_1FKiwhDph83XaGc0o0/edit?usp=sharing"",""งบพรบ!CT70"")"),208200)</f>
        <v>208200</v>
      </c>
      <c r="N186" s="93">
        <f ca="1">IFERROR(__xludf.DUMMYFUNCTION("IMPORTRANGE(""https://docs.google.com/spreadsheets/d/1MeEWN-I1oV_STSDYn1IFDPWt_1FKiwhDph83XaGc0o0/edit?usp=sharing"",""งบพรบ!CV70"")"),178261.01)</f>
        <v>178261.01</v>
      </c>
      <c r="O186" s="93">
        <f t="shared" ca="1" si="93"/>
        <v>85.62008165225744</v>
      </c>
      <c r="P186" s="93">
        <f t="shared" ca="1" si="94"/>
        <v>85.62008165225744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38980</v>
      </c>
      <c r="O198" s="155">
        <f ca="1">IF(L198&gt;0,N198*100/L198,0)</f>
        <v>99.948717948717942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579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20000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13000</v>
      </c>
      <c r="O217" s="155">
        <f ca="1">IF(L217&gt;0,N217*100/L217,0)</f>
        <v>72.222222222222229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20000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26900</v>
      </c>
      <c r="N261" s="155">
        <f t="shared" ca="1" si="115"/>
        <v>19400</v>
      </c>
      <c r="O261" s="155">
        <f t="shared" ref="O261:O269" ca="1" si="116">IF(L261&gt;0,N261*100/L261,0)</f>
        <v>72.118959107806688</v>
      </c>
      <c r="P261" s="155">
        <f t="shared" ref="P261:P269" ca="1" si="117">IF(M261&gt;0,N261*100/M261,0)</f>
        <v>72.118959107806688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26900</v>
      </c>
      <c r="N263" s="93">
        <f t="shared" ca="1" si="118"/>
        <v>19400</v>
      </c>
      <c r="O263" s="93">
        <f t="shared" ca="1" si="116"/>
        <v>72.118959107806688</v>
      </c>
      <c r="P263" s="93">
        <f t="shared" ca="1" si="117"/>
        <v>72.118959107806688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26900</v>
      </c>
      <c r="N264" s="497">
        <f t="shared" ca="1" si="119"/>
        <v>19400</v>
      </c>
      <c r="O264" s="497">
        <f t="shared" ca="1" si="116"/>
        <v>72.118959107806688</v>
      </c>
      <c r="P264" s="497">
        <f t="shared" ca="1" si="117"/>
        <v>72.118959107806688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IFERROR(__xludf.DUMMYFUNCTION("IMPORTRANGE(""https://docs.google.com/spreadsheets/d/1MeEWN-I1oV_STSDYn1IFDPWt_1FKiwhDph83XaGc0o0/edit?usp=sharing"",""งบพรบ!DD70"")"),26900)</f>
        <v>26900</v>
      </c>
      <c r="N266" s="93">
        <f ca="1">IFERROR(__xludf.DUMMYFUNCTION("IMPORTRANGE(""https://docs.google.com/spreadsheets/d/1MeEWN-I1oV_STSDYn1IFDPWt_1FKiwhDph83XaGc0o0/edit?usp=sharing"",""งบพรบ!DF70"")"),19400)</f>
        <v>19400</v>
      </c>
      <c r="O266" s="93">
        <f t="shared" ca="1" si="116"/>
        <v>72.118959107806688</v>
      </c>
      <c r="P266" s="93">
        <f t="shared" ca="1" si="117"/>
        <v>72.118959107806688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244000</v>
      </c>
      <c r="N298" s="155">
        <f t="shared" ca="1" si="134"/>
        <v>203028</v>
      </c>
      <c r="O298" s="155">
        <f t="shared" ref="O298:O306" ca="1" si="135">IF(L298&gt;0,N298*100/L298,0)</f>
        <v>83.208196721311481</v>
      </c>
      <c r="P298" s="155">
        <f t="shared" ref="P298:P306" ca="1" si="136">IF(M298&gt;0,N298*100/M298,0)</f>
        <v>83.208196721311481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244000</v>
      </c>
      <c r="N300" s="93">
        <f t="shared" ca="1" si="137"/>
        <v>203028</v>
      </c>
      <c r="O300" s="93">
        <f t="shared" ca="1" si="135"/>
        <v>83.208196721311481</v>
      </c>
      <c r="P300" s="93">
        <f t="shared" ca="1" si="136"/>
        <v>83.208196721311481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244000</v>
      </c>
      <c r="N301" s="497">
        <f t="shared" ca="1" si="138"/>
        <v>203028</v>
      </c>
      <c r="O301" s="497">
        <f t="shared" ca="1" si="135"/>
        <v>83.208196721311481</v>
      </c>
      <c r="P301" s="497">
        <f t="shared" ca="1" si="136"/>
        <v>83.208196721311481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IFERROR(__xludf.DUMMYFUNCTION("IMPORTRANGE(""https://docs.google.com/spreadsheets/d/1MeEWN-I1oV_STSDYn1IFDPWt_1FKiwhDph83XaGc0o0/edit?usp=sharing"",""งบพรบ!DX70"")"),244000)</f>
        <v>244000</v>
      </c>
      <c r="N303" s="93">
        <f ca="1">IFERROR(__xludf.DUMMYFUNCTION("IMPORTRANGE(""https://docs.google.com/spreadsheets/d/1MeEWN-I1oV_STSDYn1IFDPWt_1FKiwhDph83XaGc0o0/edit?usp=sharing"",""งบพรบ!DZ70"")"),203028)</f>
        <v>203028</v>
      </c>
      <c r="O303" s="93">
        <f t="shared" ca="1" si="135"/>
        <v>83.208196721311481</v>
      </c>
      <c r="P303" s="93">
        <f t="shared" ca="1" si="136"/>
        <v>83.208196721311481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5</v>
      </c>
      <c r="K312" s="497">
        <f t="shared" ca="1" si="140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2187</v>
      </c>
      <c r="K327" s="445">
        <f ca="1">IF(I327&gt;0,J327*100/I327,0)</f>
        <v>145.80000000000001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429300</v>
      </c>
      <c r="N328" s="155">
        <f t="shared" ca="1" si="148"/>
        <v>338383.16</v>
      </c>
      <c r="O328" s="155">
        <f t="shared" ref="O328:O336" ca="1" si="149">IF(L328&gt;0,N328*100/L328,0)</f>
        <v>79.283776944704783</v>
      </c>
      <c r="P328" s="155">
        <f t="shared" ref="P328:P336" ca="1" si="150">IF(M328&gt;0,N328*100/M328,0)</f>
        <v>78.822073142324712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429300</v>
      </c>
      <c r="N330" s="93">
        <f t="shared" ca="1" si="151"/>
        <v>338383.16</v>
      </c>
      <c r="O330" s="93">
        <f t="shared" ca="1" si="149"/>
        <v>79.283776944704783</v>
      </c>
      <c r="P330" s="93">
        <f t="shared" ca="1" si="150"/>
        <v>78.822073142324712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429300</v>
      </c>
      <c r="N331" s="497">
        <f t="shared" ca="1" si="152"/>
        <v>338383.16</v>
      </c>
      <c r="O331" s="497">
        <f t="shared" ca="1" si="149"/>
        <v>79.283776944704783</v>
      </c>
      <c r="P331" s="497">
        <f t="shared" ca="1" si="150"/>
        <v>78.822073142324712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IFERROR(__xludf.DUMMYFUNCTION("IMPORTRANGE(""https://docs.google.com/spreadsheets/d/1MeEWN-I1oV_STSDYn1IFDPWt_1FKiwhDph83XaGc0o0/edit?usp=sharing"",""งบพรบ!ER70"")"),429300)</f>
        <v>429300</v>
      </c>
      <c r="N333" s="93">
        <f ca="1">IFERROR(__xludf.DUMMYFUNCTION("IMPORTRANGE(""https://docs.google.com/spreadsheets/d/1MeEWN-I1oV_STSDYn1IFDPWt_1FKiwhDph83XaGc0o0/edit?usp=sharing"",""งบพรบ!ET70"")"),338383.16)</f>
        <v>338383.16</v>
      </c>
      <c r="O333" s="93">
        <f t="shared" ca="1" si="149"/>
        <v>79.283776944704783</v>
      </c>
      <c r="P333" s="93">
        <f t="shared" ca="1" si="150"/>
        <v>78.822073142324712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IFERROR(__xludf.DUMMYFUNCTION("IMPORTRANGE(""https://docs.google.com/spreadsheets/d/1kVcqe37tkHyjCSG3S0O1AXqVkqjo8mSIZil3BcpIysc/edit?usp=sharing"",""ศูนย์!D70"")"),1851)</f>
        <v>1851</v>
      </c>
      <c r="K338" s="497">
        <f ca="1">IF(I338&gt;0,J338*100/I338,0)</f>
        <v>123.4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843080</v>
      </c>
      <c r="N345" s="155">
        <f t="shared" ca="1" si="154"/>
        <v>576102.9</v>
      </c>
      <c r="O345" s="155">
        <f t="shared" ref="O345:O353" ca="1" si="155">IF(L345&gt;0,N345*100/L345,0)</f>
        <v>72.924417721518992</v>
      </c>
      <c r="P345" s="155">
        <f t="shared" ref="P345:P353" ca="1" si="156">IF(M345&gt;0,N345*100/M345,0)</f>
        <v>68.333123784219765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843080</v>
      </c>
      <c r="N347" s="93">
        <f t="shared" ca="1" si="157"/>
        <v>576102.9</v>
      </c>
      <c r="O347" s="93">
        <f t="shared" ca="1" si="155"/>
        <v>72.924417721518992</v>
      </c>
      <c r="P347" s="93">
        <f t="shared" ca="1" si="156"/>
        <v>68.333123784219765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729280</v>
      </c>
      <c r="N348" s="497">
        <f t="shared" ca="1" si="158"/>
        <v>462302.9</v>
      </c>
      <c r="O348" s="497">
        <f t="shared" ca="1" si="155"/>
        <v>68.36777580597456</v>
      </c>
      <c r="P348" s="497">
        <f t="shared" ca="1" si="156"/>
        <v>63.391687691970162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IFERROR(__xludf.DUMMYFUNCTION("IMPORTRANGE(""https://docs.google.com/spreadsheets/d/1MeEWN-I1oV_STSDYn1IFDPWt_1FKiwhDph83XaGc0o0/edit?usp=sharing"",""งบพรบ!FB70"")"),729280)</f>
        <v>729280</v>
      </c>
      <c r="N350" s="93">
        <f ca="1">IFERROR(__xludf.DUMMYFUNCTION("IMPORTRANGE(""https://docs.google.com/spreadsheets/d/1MeEWN-I1oV_STSDYn1IFDPWt_1FKiwhDph83XaGc0o0/edit?usp=sharing"",""งบพรบ!FD70"")"),462302.9)</f>
        <v>462302.9</v>
      </c>
      <c r="O350" s="93">
        <f t="shared" ca="1" si="155"/>
        <v>68.36777580597456</v>
      </c>
      <c r="P350" s="93">
        <f t="shared" ca="1" si="156"/>
        <v>63.391687691970162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29</v>
      </c>
      <c r="K355" s="465">
        <f ca="1">IF(I355&gt;0,J355*100/I355,0)</f>
        <v>10.82089552238806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IFERROR(__xludf.DUMMYFUNCTION("IMPORTRANGE(""https://docs.google.com/spreadsheets/d/1XWAQStnk-4SwqDmLtmXYiTMKHgktTP8We1SCoS47DrQ/edit?usp=sharing"",""จัดที่ดิน!W70"")"),143)</f>
        <v>143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IFERROR(__xludf.DUMMYFUNCTION("IMPORTRANGE(""https://docs.google.com/spreadsheets/d/1XWAQStnk-4SwqDmLtmXYiTMKHgktTP8We1SCoS47DrQ/edit?usp=sharing"",""จัดที่ดิน!X70"")"),1135.37)</f>
        <v>1135.3699999999999</v>
      </c>
      <c r="K359" s="497">
        <f t="shared" ca="1" si="160"/>
        <v>40.005990133897107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IFERROR(__xludf.DUMMYFUNCTION("IMPORTRANGE(""https://docs.google.com/spreadsheets/d/1XWAQStnk-4SwqDmLtmXYiTMKHgktTP8We1SCoS47DrQ/edit?usp=sharing"",""จัดที่ดิน!Y70"")"),28)</f>
        <v>28</v>
      </c>
      <c r="K360" s="497">
        <f t="shared" ca="1" si="160"/>
        <v>10.447761194029852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IFERROR(__xludf.DUMMYFUNCTION("IMPORTRANGE(""https://docs.google.com/spreadsheets/d/1XWAQStnk-4SwqDmLtmXYiTMKHgktTP8We1SCoS47DrQ/edit?usp=sharing"",""จัดที่ดิน!Z70"")"),241.93)</f>
        <v>241.93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IFERROR(__xludf.DUMMYFUNCTION("IMPORTRANGE(""https://docs.google.com/spreadsheets/d/1XWAQStnk-4SwqDmLtmXYiTMKHgktTP8We1SCoS47DrQ/edit?usp=sharing"",""จัดที่ดิน!AA70"")"),29)</f>
        <v>29</v>
      </c>
      <c r="K362" s="497">
        <f t="shared" ca="1" si="160"/>
        <v>10.82089552238806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IFERROR(__xludf.DUMMYFUNCTION("IMPORTRANGE(""https://docs.google.com/spreadsheets/d/1XWAQStnk-4SwqDmLtmXYiTMKHgktTP8We1SCoS47DrQ/edit?usp=sharing"",""จัดที่ดิน!AB70"")"),250.66)</f>
        <v>250.66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182</v>
      </c>
      <c r="K364" s="479">
        <f t="shared" ca="1" si="160"/>
        <v>45.7286432160804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27</v>
      </c>
      <c r="K365" s="491">
        <f t="shared" ca="1" si="160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IFERROR(__xludf.DUMMYFUNCTION("IMPORTRANGE(""https://docs.google.com/spreadsheets/d/1XWAQStnk-4SwqDmLtmXYiTMKHgktTP8We1SCoS47DrQ/edit?usp=sharing"",""จัดที่ดิน!E70"")"),96)</f>
        <v>96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IFERROR(__xludf.DUMMYFUNCTION("IMPORTRANGE(""https://docs.google.com/spreadsheets/d/1XWAQStnk-4SwqDmLtmXYiTMKHgktTP8We1SCoS47DrQ/edit?usp=sharing"",""จัดที่ดิน!F70"")"),660.25)</f>
        <v>660.25</v>
      </c>
      <c r="K369" s="497">
        <f t="shared" ca="1" si="162"/>
        <v>132.05000000000001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IFERROR(__xludf.DUMMYFUNCTION("IMPORTRANGE(""https://docs.google.com/spreadsheets/d/1XWAQStnk-4SwqDmLtmXYiTMKHgktTP8We1SCoS47DrQ/edit?usp=sharing"",""จัดที่ดิน!G70"")"),27)</f>
        <v>27</v>
      </c>
      <c r="K370" s="497">
        <f t="shared" ca="1" si="162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IFERROR(__xludf.DUMMYFUNCTION("IMPORTRANGE(""https://docs.google.com/spreadsheets/d/1XWAQStnk-4SwqDmLtmXYiTMKHgktTP8We1SCoS47DrQ/edit?usp=sharing"",""จัดที่ดิน!H70"")"),231.91)</f>
        <v>231.91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IFERROR(__xludf.DUMMYFUNCTION("IMPORTRANGE(""https://docs.google.com/spreadsheets/d/1XWAQStnk-4SwqDmLtmXYiTMKHgktTP8We1SCoS47DrQ/edit?usp=sharing"",""จัดที่ดิน!I70"")"),27)</f>
        <v>27</v>
      </c>
      <c r="K372" s="497">
        <f t="shared" ca="1" si="162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IFERROR(__xludf.DUMMYFUNCTION("IMPORTRANGE(""https://docs.google.com/spreadsheets/d/1XWAQStnk-4SwqDmLtmXYiTMKHgktTP8We1SCoS47DrQ/edit?usp=sharing"",""จัดที่ดิน!J70"")"),231.91)</f>
        <v>231.91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155</v>
      </c>
      <c r="K374" s="491">
        <f t="shared" ca="1" si="162"/>
        <v>42.119565217391305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IFERROR(__xludf.DUMMYFUNCTION("IMPORTRANGE(""https://docs.google.com/spreadsheets/d/1XWAQStnk-4SwqDmLtmXYiTMKHgktTP8We1SCoS47DrQ/edit?usp=sharing"",""จัดที่ดิน!AH70"")"),47)</f>
        <v>47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IFERROR(__xludf.DUMMYFUNCTION("IMPORTRANGE(""https://docs.google.com/spreadsheets/d/1XWAQStnk-4SwqDmLtmXYiTMKHgktTP8We1SCoS47DrQ/edit?usp=sharing"",""จัดที่ดิน!AI70"")"),475.12)</f>
        <v>475.12</v>
      </c>
      <c r="K378" s="497">
        <f t="shared" ca="1" si="163"/>
        <v>20.321642429426859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IFERROR(__xludf.DUMMYFUNCTION("IMPORTRANGE(""https://docs.google.com/spreadsheets/d/1XWAQStnk-4SwqDmLtmXYiTMKHgktTP8We1SCoS47DrQ/edit?usp=sharing"",""จัดที่ดิน!AJ70"")"),154)</f>
        <v>154</v>
      </c>
      <c r="K379" s="497">
        <f t="shared" ca="1" si="163"/>
        <v>41.847826086956523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IFERROR(__xludf.DUMMYFUNCTION("IMPORTRANGE(""https://docs.google.com/spreadsheets/d/1XWAQStnk-4SwqDmLtmXYiTMKHgktTP8We1SCoS47DrQ/edit?usp=sharing"",""จัดที่ดิน!AK70"")"),2338.2)</f>
        <v>2338.1999999999998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IFERROR(__xludf.DUMMYFUNCTION("IMPORTRANGE(""https://docs.google.com/spreadsheets/d/1XWAQStnk-4SwqDmLtmXYiTMKHgktTP8We1SCoS47DrQ/edit?usp=sharing"",""จัดที่ดิน!AL70"")"),155)</f>
        <v>155</v>
      </c>
      <c r="K381" s="497">
        <f t="shared" ca="1" si="163"/>
        <v>42.119565217391305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IFERROR(__xludf.DUMMYFUNCTION("IMPORTRANGE(""https://docs.google.com/spreadsheets/d/1XWAQStnk-4SwqDmLtmXYiTMKHgktTP8We1SCoS47DrQ/edit?usp=sharing"",""จัดที่ดิน!AM70"")"),2346.93)</f>
        <v>2346.9299999999998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1185063</v>
      </c>
      <c r="N414" s="549">
        <f t="shared" si="180"/>
        <v>693823.19</v>
      </c>
      <c r="O414" s="549">
        <f ca="1">IF(L414&gt;0,N414*100/L414,0)</f>
        <v>58.050850946160431</v>
      </c>
      <c r="P414" s="549">
        <f ca="1">IF(M414&gt;0,N414*100/M414,0)</f>
        <v>58.54736752392067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56965</v>
      </c>
      <c r="O419" s="155">
        <f t="shared" ref="O419:O424" ca="1" si="184">IF(L419&gt;0,N419*100/L419,0)</f>
        <v>72.41927281973048</v>
      </c>
      <c r="P419" s="155">
        <f t="shared" ref="P419:P424" ca="1" si="185">IF(M419&gt;0,N419*100/M419,0)</f>
        <v>72.41927281973048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56965</v>
      </c>
      <c r="O421" s="93">
        <f t="shared" ca="1" si="184"/>
        <v>72.41927281973048</v>
      </c>
      <c r="P421" s="93">
        <f t="shared" ca="1" si="185"/>
        <v>72.41927281973048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56965</v>
      </c>
      <c r="O422" s="497">
        <f t="shared" ca="1" si="184"/>
        <v>72.41927281973048</v>
      </c>
      <c r="P422" s="497">
        <f t="shared" ca="1" si="185"/>
        <v>72.41927281973048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56965</v>
      </c>
      <c r="O424" s="93">
        <f t="shared" ca="1" si="184"/>
        <v>72.41927281973048</v>
      </c>
      <c r="P424" s="93">
        <f t="shared" ca="1" si="185"/>
        <v>72.41927281973048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30560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26405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73520</v>
      </c>
      <c r="O444" s="195">
        <f t="shared" ref="O444:O449" ca="1" si="197">IF(L444&gt;0,N444*100/L444,0)</f>
        <v>71.077767895123557</v>
      </c>
      <c r="P444" s="195">
        <f t="shared" ref="P444:P449" ca="1" si="198">IF(M444&gt;0,N444*100/M444,0)</f>
        <v>78.79957127545552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73520</v>
      </c>
      <c r="O446" s="93">
        <f t="shared" ca="1" si="197"/>
        <v>71.077767895123557</v>
      </c>
      <c r="P446" s="93">
        <f t="shared" ca="1" si="198"/>
        <v>78.79957127545552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73520</v>
      </c>
      <c r="O447" s="497">
        <f t="shared" ca="1" si="197"/>
        <v>71.077767895123557</v>
      </c>
      <c r="P447" s="497">
        <f t="shared" ca="1" si="198"/>
        <v>78.79957127545552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73520</v>
      </c>
      <c r="O449" s="93">
        <f t="shared" ca="1" si="197"/>
        <v>71.077767895123557</v>
      </c>
      <c r="P449" s="93">
        <f t="shared" ca="1" si="198"/>
        <v>78.79957127545552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38830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7690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193648.05</v>
      </c>
      <c r="O544" s="155">
        <f t="shared" ref="O544:O549" ca="1" si="236">IF(L544&gt;0,N544*100/L544,0)</f>
        <v>77.98954893274265</v>
      </c>
      <c r="P544" s="155">
        <f t="shared" ref="P544:P549" ca="1" si="237">IF(M544&gt;0,N544*100/M544,0)</f>
        <v>77.98954893274265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193648.05</v>
      </c>
      <c r="O546" s="93">
        <f t="shared" ca="1" si="236"/>
        <v>77.98954893274265</v>
      </c>
      <c r="P546" s="93">
        <f t="shared" ca="1" si="237"/>
        <v>77.98954893274265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193648.05</v>
      </c>
      <c r="O547" s="497">
        <f t="shared" ca="1" si="236"/>
        <v>77.98954893274265</v>
      </c>
      <c r="P547" s="497">
        <f t="shared" ca="1" si="237"/>
        <v>77.98954893274265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193648.05</v>
      </c>
      <c r="O549" s="93">
        <f t="shared" ca="1" si="236"/>
        <v>77.98954893274265</v>
      </c>
      <c r="P549" s="93">
        <f t="shared" ca="1" si="237"/>
        <v>77.98954893274265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102701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90947.05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577</v>
      </c>
      <c r="K592" s="672">
        <f t="shared" ref="K592:K594" ca="1" si="253">IF(I592&gt;0,J592*100/I592,0)</f>
        <v>89.994541059034546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577</v>
      </c>
      <c r="K593" s="411">
        <f t="shared" ca="1" si="253"/>
        <v>89.994541059034546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106</v>
      </c>
      <c r="K594" s="411">
        <f t="shared" ca="1" si="253"/>
        <v>87.603305785123965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452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96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452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96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65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565480</v>
      </c>
      <c r="N629" s="195">
        <f t="shared" si="262"/>
        <v>182784.14</v>
      </c>
      <c r="O629" s="195">
        <f t="shared" ref="O629:O634" ca="1" si="263">IF(L629&gt;0,N629*100/L629,0)</f>
        <v>32.323714366555848</v>
      </c>
      <c r="P629" s="195">
        <f t="shared" ref="P629:P634" ca="1" si="264">IF(M629&gt;0,N629*100/M629,0)</f>
        <v>32.323714366555848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565480</v>
      </c>
      <c r="N631" s="93">
        <f t="shared" si="265"/>
        <v>182784.14</v>
      </c>
      <c r="O631" s="93">
        <f t="shared" ca="1" si="263"/>
        <v>32.323714366555848</v>
      </c>
      <c r="P631" s="93">
        <f t="shared" ca="1" si="264"/>
        <v>32.323714366555848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565480</v>
      </c>
      <c r="N632" s="497">
        <f t="shared" si="266"/>
        <v>182784.14</v>
      </c>
      <c r="O632" s="497">
        <f t="shared" ca="1" si="263"/>
        <v>32.323714366555848</v>
      </c>
      <c r="P632" s="497">
        <f t="shared" ca="1" si="264"/>
        <v>32.323714366555848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</f>
        <v>565480</v>
      </c>
      <c r="N634" s="93">
        <f>N635+N636+N637+N638</f>
        <v>182784.14</v>
      </c>
      <c r="O634" s="93">
        <f t="shared" ca="1" si="263"/>
        <v>32.323714366555848</v>
      </c>
      <c r="P634" s="93">
        <f t="shared" ca="1" si="264"/>
        <v>32.323714366555848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57876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124908.14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IFERROR(__xludf.DUMMYFUNCTION("IMPORTRANGE(""https://docs.google.com/spreadsheets/d/1XWAQStnk-4SwqDmLtmXYiTMKHgktTP8We1SCoS47DrQ/edit?usp=sharing"",""จัดที่ดิน!AS70"")"),49)</f>
        <v>49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IFERROR(__xludf.DUMMYFUNCTION("IMPORTRANGE(""https://docs.google.com/spreadsheets/d/1XWAQStnk-4SwqDmLtmXYiTMKHgktTP8We1SCoS47DrQ/edit?usp=sharing"",""จัดที่ดิน!AT70"")"),42.56)</f>
        <v>42.56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IFERROR(__xludf.DUMMYFUNCTION("IMPORTRANGE(""https://docs.google.com/spreadsheets/d/1XWAQStnk-4SwqDmLtmXYiTMKHgktTP8We1SCoS47DrQ/edit?usp=sharing"",""จัดที่ดิน!AU70"")"),50)</f>
        <v>50</v>
      </c>
      <c r="K647" s="163">
        <f t="shared" ca="1" si="270"/>
        <v>10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IFERROR(__xludf.DUMMYFUNCTION("IMPORTRANGE(""https://docs.google.com/spreadsheets/d/1XWAQStnk-4SwqDmLtmXYiTMKHgktTP8We1SCoS47DrQ/edit?usp=sharing"",""จัดที่ดิน!AV70"")"),43.34)</f>
        <v>43.34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IFERROR(__xludf.DUMMYFUNCTION("IMPORTRANGE(""https://docs.google.com/spreadsheets/d/1XWAQStnk-4SwqDmLtmXYiTMKHgktTP8We1SCoS47DrQ/edit?usp=sharing"",""จัดที่ดิน!AW70"")"),30)</f>
        <v>30</v>
      </c>
      <c r="K649" s="163">
        <f t="shared" ca="1" si="270"/>
        <v>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IFERROR(__xludf.DUMMYFUNCTION("IMPORTRANGE(""https://docs.google.com/spreadsheets/d/1XWAQStnk-4SwqDmLtmXYiTMKHgktTP8We1SCoS47DrQ/edit?usp=sharing"",""จัดที่ดิน!AX70"")"),35.82)</f>
        <v>35.82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270"/>
        <v>5.2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IFERROR(__xludf.DUMMYFUNCTION("IMPORTRANGE(""https://docs.google.com/spreadsheets/d/1XWAQStnk-4SwqDmLtmXYiTMKHgktTP8We1SCoS47DrQ/edit?usp=sharing"",""จัดที่ดิน!AZ70"")"),31)</f>
        <v>31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4036</v>
      </c>
      <c r="O655" s="195">
        <f t="shared" ref="O655:O660" ca="1" si="273">IF(L655&gt;0,N655*100/L655,0)</f>
        <v>36.690909090909088</v>
      </c>
      <c r="P655" s="195">
        <f t="shared" ref="P655:P660" ca="1" si="274">IF(M655&gt;0,N655*100/M655,0)</f>
        <v>36.690909090909088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4036</v>
      </c>
      <c r="O657" s="93">
        <f t="shared" ca="1" si="273"/>
        <v>36.690909090909088</v>
      </c>
      <c r="P657" s="93">
        <f t="shared" ca="1" si="274"/>
        <v>36.690909090909088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11000</v>
      </c>
      <c r="N658" s="497">
        <f t="shared" si="276"/>
        <v>4036</v>
      </c>
      <c r="O658" s="497">
        <f t="shared" ca="1" si="273"/>
        <v>36.690909090909088</v>
      </c>
      <c r="P658" s="497">
        <f t="shared" ca="1" si="274"/>
        <v>36.690909090909088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</f>
        <v>11000</v>
      </c>
      <c r="N660" s="93">
        <f>N661+N662+N663+N664</f>
        <v>4036</v>
      </c>
      <c r="O660" s="93">
        <f t="shared" ca="1" si="273"/>
        <v>36.690909090909088</v>
      </c>
      <c r="P660" s="93">
        <f t="shared" ca="1" si="274"/>
        <v>36.690909090909088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4036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5700</v>
      </c>
      <c r="O685" s="195">
        <f t="shared" ref="O685:O688" ca="1" si="282">IF(L685&gt;0,N685*100/L685,0)</f>
        <v>61.555075593952481</v>
      </c>
      <c r="P685" s="195">
        <f t="shared" ref="P685:P688" ca="1" si="283">IF(M685&gt;0,N685*100/M685,0)</f>
        <v>61.555075593952481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5700</v>
      </c>
      <c r="O687" s="93">
        <f t="shared" ca="1" si="282"/>
        <v>61.555075593952481</v>
      </c>
      <c r="P687" s="93">
        <f t="shared" ca="1" si="283"/>
        <v>61.555075593952481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5700</v>
      </c>
      <c r="O688" s="497">
        <f t="shared" ca="1" si="282"/>
        <v>61.555075593952481</v>
      </c>
      <c r="P688" s="497">
        <f t="shared" ca="1" si="283"/>
        <v>61.555075593952481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5700</v>
      </c>
      <c r="O690" s="93">
        <f ca="1">IF(L690&gt;0,N690*100/L690,0)</f>
        <v>61.555075593952481</v>
      </c>
      <c r="P690" s="93">
        <f ca="1">IF(M690&gt;0,N690*100/M690,0)</f>
        <v>61.555075593952481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5700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IFERROR(__xludf.DUMMYFUNCTION("IMPORTRANGE(""https://docs.google.com/spreadsheets/d/19vJNZY_5yjcGF2XGBMNZRCAIB0Kwfpjp8YEOfu-bneM/edit?usp=sharing"",""งานกองทุน!F70"")"),1077021.68)</f>
        <v>1077021.68</v>
      </c>
      <c r="K821" s="497">
        <f t="shared" ref="K821:K828" ca="1" si="334">IF(I821&gt;0,J821*100/I821,0)</f>
        <v>44.936029425806169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IFERROR(__xludf.DUMMYFUNCTION("IMPORTRANGE(""https://docs.google.com/spreadsheets/d/19vJNZY_5yjcGF2XGBMNZRCAIB0Kwfpjp8YEOfu-bneM/edit?usp=sharing"",""งานกองทุน!E70"")"),72)</f>
        <v>72</v>
      </c>
      <c r="K822" s="497">
        <f t="shared" ca="1" si="334"/>
        <v>41.379310344827587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IFERROR(__xludf.DUMMYFUNCTION("IMPORTRANGE(""https://docs.google.com/spreadsheets/d/19vJNZY_5yjcGF2XGBMNZRCAIB0Kwfpjp8YEOfu-bneM/edit?usp=sharing"",""งานกองทุน!K70"")"),746439.83)</f>
        <v>746439.83</v>
      </c>
      <c r="K823" s="497">
        <f t="shared" ca="1" si="334"/>
        <v>4.3996772318149704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IFERROR(__xludf.DUMMYFUNCTION("IMPORTRANGE(""https://docs.google.com/spreadsheets/d/19vJNZY_5yjcGF2XGBMNZRCAIB0Kwfpjp8YEOfu-bneM/edit?usp=sharing"",""งานกองทุน!J70"")"),69)</f>
        <v>69</v>
      </c>
      <c r="K824" s="497">
        <f t="shared" ca="1" si="334"/>
        <v>27.165354330708663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IFERROR(__xludf.DUMMYFUNCTION("IMPORTRANGE(""https://docs.google.com/spreadsheets/d/19vJNZY_5yjcGF2XGBMNZRCAIB0Kwfpjp8YEOfu-bneM/edit?usp=sharing"",""งานกองทุน!P70"")"),233512.73)</f>
        <v>233512.73</v>
      </c>
      <c r="K825" s="497">
        <f t="shared" ca="1" si="334"/>
        <v>9.763282653620756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IFERROR(__xludf.DUMMYFUNCTION("IMPORTRANGE(""https://docs.google.com/spreadsheets/d/19vJNZY_5yjcGF2XGBMNZRCAIB0Kwfpjp8YEOfu-bneM/edit?usp=sharing"",""งานกองทุน!O70"")"),119)</f>
        <v>119</v>
      </c>
      <c r="K826" s="497">
        <f t="shared" ca="1" si="334"/>
        <v>135.22727272727272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F4541-EAF0-4ED5-9FCF-3677911DA9FD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bestFit="1" customWidth="1"/>
    <col min="12" max="15" width="20.28515625" bestFit="1" customWidth="1"/>
    <col min="16" max="16" width="22.140625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62" t="s">
        <v>362</v>
      </c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8224714.3100000005</v>
      </c>
      <c r="N8" s="22">
        <f t="shared" ca="1" si="0"/>
        <v>5432005.6600000001</v>
      </c>
      <c r="O8" s="22">
        <f t="shared" ref="O8:O16" ca="1" si="1">IF(L8&gt;0,N8*100/L8,0)</f>
        <v>68.311931926576818</v>
      </c>
      <c r="P8" s="22">
        <f t="shared" ref="P8:P16" ca="1" si="2">IF(M8&gt;0,N8*100/M8,0)</f>
        <v>66.044916033077385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8224714.3100000005</v>
      </c>
      <c r="N10" s="30">
        <f t="shared" ca="1" si="3"/>
        <v>5432005.6600000001</v>
      </c>
      <c r="O10" s="30">
        <f t="shared" ca="1" si="1"/>
        <v>68.311931926576818</v>
      </c>
      <c r="P10" s="30">
        <f t="shared" ca="1" si="2"/>
        <v>66.044916033077385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7683114.3100000005</v>
      </c>
      <c r="N11" s="497">
        <f t="shared" ca="1" si="4"/>
        <v>4890405.66</v>
      </c>
      <c r="O11" s="497">
        <f t="shared" ca="1" si="1"/>
        <v>66.350467474211953</v>
      </c>
      <c r="P11" s="497">
        <f t="shared" ca="1" si="2"/>
        <v>63.651345830360292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7370567</v>
      </c>
      <c r="M13" s="93">
        <f t="shared" ca="1" si="5"/>
        <v>7683114.3100000005</v>
      </c>
      <c r="N13" s="93">
        <f t="shared" ca="1" si="5"/>
        <v>4890405.66</v>
      </c>
      <c r="O13" s="93">
        <f t="shared" ca="1" si="1"/>
        <v>66.350467474211953</v>
      </c>
      <c r="P13" s="93">
        <f t="shared" ca="1" si="2"/>
        <v>63.651345830360292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541600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4651453.3100000005</v>
      </c>
      <c r="N18" s="22">
        <f t="shared" ca="1" si="8"/>
        <v>3768190.43</v>
      </c>
      <c r="O18" s="22">
        <f t="shared" ref="O18:O26" ca="1" si="9">IF(L18&gt;0,N18*100/L18,0)</f>
        <v>86.061100064725281</v>
      </c>
      <c r="P18" s="22">
        <f t="shared" ref="P18:P26" ca="1" si="10">IF(M18&gt;0,N18*100/M18,0)</f>
        <v>81.011034162138017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4651453.3100000005</v>
      </c>
      <c r="N20" s="30">
        <f t="shared" ca="1" si="11"/>
        <v>3768190.43</v>
      </c>
      <c r="O20" s="30">
        <f t="shared" ca="1" si="9"/>
        <v>86.061100064725281</v>
      </c>
      <c r="P20" s="30">
        <f t="shared" ca="1" si="10"/>
        <v>81.011034162138017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4109853.31</v>
      </c>
      <c r="N21" s="497">
        <f t="shared" ca="1" si="12"/>
        <v>3226590.43</v>
      </c>
      <c r="O21" s="497">
        <f t="shared" ca="1" si="9"/>
        <v>84.970514096045989</v>
      </c>
      <c r="P21" s="497">
        <f t="shared" ca="1" si="10"/>
        <v>78.508651930450526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3797306</v>
      </c>
      <c r="M23" s="93">
        <f t="shared" ca="1" si="13"/>
        <v>4109853.31</v>
      </c>
      <c r="N23" s="93">
        <f t="shared" ca="1" si="13"/>
        <v>3226590.43</v>
      </c>
      <c r="O23" s="93">
        <f t="shared" ca="1" si="9"/>
        <v>84.970514096045989</v>
      </c>
      <c r="P23" s="93">
        <f t="shared" ca="1" si="10"/>
        <v>78.508651930450526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541600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1663815.23</v>
      </c>
      <c r="O28" s="22">
        <f t="shared" ref="O28:O37" ca="1" si="17">IF(L28&gt;0,N28*100/L28,0)</f>
        <v>46.562935928833632</v>
      </c>
      <c r="P28" s="22">
        <f t="shared" ref="P28:P37" ca="1" si="18">IF(M28&gt;0,N28*100/M28,0)</f>
        <v>46.562935928833632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1663815.23</v>
      </c>
      <c r="O30" s="30">
        <f t="shared" ca="1" si="17"/>
        <v>46.562935928833632</v>
      </c>
      <c r="P30" s="30">
        <f t="shared" ca="1" si="18"/>
        <v>46.562935928833632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ca="1" si="20"/>
        <v>3573261</v>
      </c>
      <c r="N31" s="497">
        <f t="shared" si="20"/>
        <v>1663815.23</v>
      </c>
      <c r="O31" s="497">
        <f t="shared" ca="1" si="17"/>
        <v>46.562935928833632</v>
      </c>
      <c r="P31" s="497">
        <f t="shared" ca="1" si="18"/>
        <v>46.562935928833632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3573261</v>
      </c>
      <c r="M33" s="93">
        <f t="shared" ca="1" si="21"/>
        <v>3573261</v>
      </c>
      <c r="N33" s="93">
        <f t="shared" si="21"/>
        <v>1663815.23</v>
      </c>
      <c r="O33" s="93">
        <f t="shared" ca="1" si="17"/>
        <v>46.562935928833632</v>
      </c>
      <c r="P33" s="93">
        <f t="shared" ca="1" si="18"/>
        <v>46.562935928833632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4651453.3100000005</v>
      </c>
      <c r="N37" s="59">
        <f t="shared" ca="1" si="24"/>
        <v>3768190.43</v>
      </c>
      <c r="O37" s="59">
        <f t="shared" ca="1" si="17"/>
        <v>86.061100064725281</v>
      </c>
      <c r="P37" s="59">
        <f t="shared" ca="1" si="18"/>
        <v>81.011034162138017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551993.31000000006</v>
      </c>
      <c r="N41" s="85">
        <f t="shared" ca="1" si="25"/>
        <v>485146</v>
      </c>
      <c r="O41" s="85">
        <f t="shared" ref="O41:O49" ca="1" si="26">IF(L41&gt;0,N41*100/L41,0)</f>
        <v>92.435876428514263</v>
      </c>
      <c r="P41" s="85">
        <f t="shared" ref="P41:P49" ca="1" si="27">IF(M41&gt;0,N41*100/M41,0)</f>
        <v>87.889833302508677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551993.31000000006</v>
      </c>
      <c r="N43" s="92">
        <f t="shared" ca="1" si="28"/>
        <v>485146</v>
      </c>
      <c r="O43" s="92">
        <f t="shared" ca="1" si="26"/>
        <v>92.435876428514263</v>
      </c>
      <c r="P43" s="92">
        <f t="shared" ca="1" si="27"/>
        <v>87.889833302508677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551993.31000000006</v>
      </c>
      <c r="N44" s="497">
        <f t="shared" ca="1" si="29"/>
        <v>485146</v>
      </c>
      <c r="O44" s="497">
        <f t="shared" ca="1" si="26"/>
        <v>92.435876428514263</v>
      </c>
      <c r="P44" s="497">
        <f t="shared" ca="1" si="27"/>
        <v>87.889833302508677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IFERROR(__xludf.DUMMYFUNCTION("IMPORTRANGE(""https://docs.google.com/spreadsheets/d/1MeEWN-I1oV_STSDYn1IFDPWt_1FKiwhDph83XaGc0o0/edit?usp=sharing"",""งบพรบ!R53"")"),551993.31)</f>
        <v>551993.31000000006</v>
      </c>
      <c r="N46" s="93">
        <f ca="1">IFERROR(__xludf.DUMMYFUNCTION("IMPORTRANGE(""https://docs.google.com/spreadsheets/d/1MeEWN-I1oV_STSDYn1IFDPWt_1FKiwhDph83XaGc0o0/edit?usp=sharing"",""งบพรบ!T53"")"),485146)</f>
        <v>485146</v>
      </c>
      <c r="O46" s="93">
        <f t="shared" ca="1" si="26"/>
        <v>92.435876428514263</v>
      </c>
      <c r="P46" s="93">
        <f t="shared" ca="1" si="27"/>
        <v>87.889833302508677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1410200</v>
      </c>
      <c r="N53" s="116">
        <f t="shared" ca="1" si="31"/>
        <v>1240923.4300000002</v>
      </c>
      <c r="O53" s="116">
        <f t="shared" ref="O53:O61" ca="1" si="32">IF(L53&gt;0,N53*100/L53,0)</f>
        <v>85.592732100979461</v>
      </c>
      <c r="P53" s="116">
        <f t="shared" ref="P53:P61" ca="1" si="33">IF(M53&gt;0,N53*100/M53,0)</f>
        <v>87.996272159977323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1410200</v>
      </c>
      <c r="N55" s="123">
        <f t="shared" ca="1" si="34"/>
        <v>1240923.4300000002</v>
      </c>
      <c r="O55" s="123">
        <f t="shared" ca="1" si="32"/>
        <v>85.592732100979461</v>
      </c>
      <c r="P55" s="123">
        <f t="shared" ca="1" si="33"/>
        <v>87.996272159977323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989200</v>
      </c>
      <c r="N56" s="497">
        <f t="shared" ca="1" si="35"/>
        <v>819923.43</v>
      </c>
      <c r="O56" s="497">
        <f t="shared" ca="1" si="32"/>
        <v>82.887528305701579</v>
      </c>
      <c r="P56" s="497">
        <f t="shared" ca="1" si="33"/>
        <v>82.887528305701579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IFERROR(__xludf.DUMMYFUNCTION("IMPORTRANGE(""https://docs.google.com/spreadsheets/d/1MeEWN-I1oV_STSDYn1IFDPWt_1FKiwhDph83XaGc0o0/edit?usp=sharing"",""งบพรบ!AB53"")"),989200)</f>
        <v>989200</v>
      </c>
      <c r="N58" s="93">
        <f ca="1">IFERROR(__xludf.DUMMYFUNCTION("IMPORTRANGE(""https://docs.google.com/spreadsheets/d/1MeEWN-I1oV_STSDYn1IFDPWt_1FKiwhDph83XaGc0o0/edit?usp=sharing"",""งบพรบ!AD53"")"),819923.43)</f>
        <v>819923.43</v>
      </c>
      <c r="O58" s="93">
        <f t="shared" ca="1" si="32"/>
        <v>82.887528305701579</v>
      </c>
      <c r="P58" s="93">
        <f t="shared" ca="1" si="33"/>
        <v>82.887528305701579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421000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51840</v>
      </c>
      <c r="O88" s="155">
        <f t="shared" ref="O88:O96" ca="1" si="50">IF(L88&gt;0,N88*100/L88,0)</f>
        <v>60.041695621959697</v>
      </c>
      <c r="P88" s="155">
        <f t="shared" ref="P88:P96" ca="1" si="51">IF(M88&gt;0,N88*100/M88,0)</f>
        <v>60.041695621959697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51840</v>
      </c>
      <c r="O90" s="93">
        <f t="shared" ca="1" si="50"/>
        <v>60.041695621959697</v>
      </c>
      <c r="P90" s="93">
        <f t="shared" ca="1" si="51"/>
        <v>60.041695621959697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86340</v>
      </c>
      <c r="N91" s="497">
        <f t="shared" ca="1" si="53"/>
        <v>51840</v>
      </c>
      <c r="O91" s="497">
        <f t="shared" ca="1" si="50"/>
        <v>60.041695621959697</v>
      </c>
      <c r="P91" s="497">
        <f t="shared" ca="1" si="51"/>
        <v>60.041695621959697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IFERROR(__xludf.DUMMYFUNCTION("IMPORTRANGE(""https://docs.google.com/spreadsheets/d/1MeEWN-I1oV_STSDYn1IFDPWt_1FKiwhDph83XaGc0o0/edit?usp=sharing"",""งบพรบ!AV53"")"),86340)</f>
        <v>86340</v>
      </c>
      <c r="N93" s="93">
        <f ca="1">IFERROR(__xludf.DUMMYFUNCTION("IMPORTRANGE(""https://docs.google.com/spreadsheets/d/1MeEWN-I1oV_STSDYn1IFDPWt_1FKiwhDph83XaGc0o0/edit?usp=sharing"",""งบพรบ!AX53"")"),51840)</f>
        <v>51840</v>
      </c>
      <c r="O93" s="93">
        <f t="shared" ca="1" si="50"/>
        <v>60.041695621959697</v>
      </c>
      <c r="P93" s="93">
        <f t="shared" ca="1" si="51"/>
        <v>60.041695621959697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23050</v>
      </c>
      <c r="O149" s="155">
        <f t="shared" ref="O149:O157" ca="1" si="78">IF(L149&gt;0,N149*100/L149,0)</f>
        <v>230.5</v>
      </c>
      <c r="P149" s="155">
        <f t="shared" ref="P149:P157" ca="1" si="79">IF(M149&gt;0,N149*100/M149,0)</f>
        <v>91.540905480540104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23050</v>
      </c>
      <c r="O151" s="93">
        <f t="shared" ca="1" si="78"/>
        <v>230.5</v>
      </c>
      <c r="P151" s="93">
        <f t="shared" ca="1" si="79"/>
        <v>91.540905480540104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23050</v>
      </c>
      <c r="O152" s="497">
        <f t="shared" ca="1" si="78"/>
        <v>230.5</v>
      </c>
      <c r="P152" s="497">
        <f t="shared" ca="1" si="79"/>
        <v>91.540905480540104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IFERROR(__xludf.DUMMYFUNCTION("IMPORTRANGE(""https://docs.google.com/spreadsheets/d/1MeEWN-I1oV_STSDYn1IFDPWt_1FKiwhDph83XaGc0o0/edit?usp=sharing"",""งบพรบ!CB53"")"),23050)</f>
        <v>23050</v>
      </c>
      <c r="O154" s="93">
        <f t="shared" ca="1" si="78"/>
        <v>230.5</v>
      </c>
      <c r="P154" s="93">
        <f t="shared" ca="1" si="79"/>
        <v>91.540905480540104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36400</v>
      </c>
      <c r="N165" s="155">
        <f t="shared" ca="1" si="84"/>
        <v>36400</v>
      </c>
      <c r="O165" s="155">
        <f t="shared" ref="O165:O173" ca="1" si="85">IF(L165&gt;0,N165*100/L165,0)</f>
        <v>157.84908933217693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36400</v>
      </c>
      <c r="N167" s="93">
        <f t="shared" ca="1" si="87"/>
        <v>36400</v>
      </c>
      <c r="O167" s="93">
        <f t="shared" ca="1" si="85"/>
        <v>157.84908933217693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36400</v>
      </c>
      <c r="N168" s="497">
        <f t="shared" ca="1" si="88"/>
        <v>36400</v>
      </c>
      <c r="O168" s="497">
        <f t="shared" ca="1" si="85"/>
        <v>157.84908933217693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IFERROR(__xludf.DUMMYFUNCTION("IMPORTRANGE(""https://docs.google.com/spreadsheets/d/1MeEWN-I1oV_STSDYn1IFDPWt_1FKiwhDph83XaGc0o0/edit?usp=sharing"",""งบพรบ!CJ53"")"),36400)</f>
        <v>36400</v>
      </c>
      <c r="N170" s="93">
        <f ca="1">IFERROR(__xludf.DUMMYFUNCTION("IMPORTRANGE(""https://docs.google.com/spreadsheets/d/1MeEWN-I1oV_STSDYn1IFDPWt_1FKiwhDph83XaGc0o0/edit?usp=sharing"",""งบพรบ!CL53"")"),36400)</f>
        <v>36400</v>
      </c>
      <c r="O170" s="93">
        <f t="shared" ca="1" si="85"/>
        <v>157.84908933217693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361840</v>
      </c>
      <c r="N181" s="155">
        <f t="shared" ca="1" si="92"/>
        <v>344958</v>
      </c>
      <c r="O181" s="155">
        <f t="shared" ref="O181:O189" ca="1" si="93">IF(L181&gt;0,N181*100/L181,0)</f>
        <v>97.860425531914899</v>
      </c>
      <c r="P181" s="155">
        <f t="shared" ref="P181:P189" ca="1" si="94">IF(M181&gt;0,N181*100/M181,0)</f>
        <v>95.334401945611319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352500</v>
      </c>
      <c r="M183" s="93">
        <f t="shared" ca="1" si="95"/>
        <v>361840</v>
      </c>
      <c r="N183" s="93">
        <f t="shared" ca="1" si="95"/>
        <v>344958</v>
      </c>
      <c r="O183" s="93">
        <f t="shared" ca="1" si="93"/>
        <v>97.860425531914899</v>
      </c>
      <c r="P183" s="93">
        <f t="shared" ca="1" si="94"/>
        <v>95.334401945611319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361840</v>
      </c>
      <c r="N184" s="497">
        <f t="shared" ca="1" si="96"/>
        <v>344958</v>
      </c>
      <c r="O184" s="497">
        <f t="shared" ca="1" si="93"/>
        <v>97.860425531914899</v>
      </c>
      <c r="P184" s="497">
        <f t="shared" ca="1" si="94"/>
        <v>95.334401945611319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IFERROR(__xludf.DUMMYFUNCTION("IMPORTRANGE(""https://docs.google.com/spreadsheets/d/1MeEWN-I1oV_STSDYn1IFDPWt_1FKiwhDph83XaGc0o0/edit?usp=sharing"",""งบพรบ!CT53"")"),361840)</f>
        <v>361840</v>
      </c>
      <c r="N186" s="93">
        <f ca="1">IFERROR(__xludf.DUMMYFUNCTION("IMPORTRANGE(""https://docs.google.com/spreadsheets/d/1MeEWN-I1oV_STSDYn1IFDPWt_1FKiwhDph83XaGc0o0/edit?usp=sharing"",""งบพรบ!CV53"")"),344958)</f>
        <v>344958</v>
      </c>
      <c r="O186" s="93">
        <f t="shared" ca="1" si="93"/>
        <v>97.860425531914899</v>
      </c>
      <c r="P186" s="93">
        <f t="shared" ca="1" si="94"/>
        <v>95.334401945611319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7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9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5000</v>
      </c>
      <c r="O217" s="155">
        <f ca="1">IF(L217&gt;0,N217*100/L217,0)</f>
        <v>37.037037037037038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120200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55200</v>
      </c>
      <c r="M229" s="93"/>
      <c r="N229" s="93">
        <f t="shared" si="107"/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30000</v>
      </c>
      <c r="M231" s="93"/>
      <c r="N231" s="93">
        <f t="shared" si="107"/>
        <v>30000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120200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72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72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72">
        <v>30000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28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32600</v>
      </c>
      <c r="N261" s="155">
        <f t="shared" ca="1" si="116"/>
        <v>23910</v>
      </c>
      <c r="O261" s="155">
        <f t="shared" ref="O261:O269" ca="1" si="117">IF(L261&gt;0,N261*100/L261,0)</f>
        <v>73.343558282208591</v>
      </c>
      <c r="P261" s="155">
        <f t="shared" ref="P261:P269" ca="1" si="118">IF(M261&gt;0,N261*100/M261,0)</f>
        <v>73.343558282208591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32600</v>
      </c>
      <c r="M263" s="93">
        <f t="shared" ca="1" si="119"/>
        <v>32600</v>
      </c>
      <c r="N263" s="93">
        <f t="shared" ca="1" si="119"/>
        <v>23910</v>
      </c>
      <c r="O263" s="93">
        <f t="shared" ca="1" si="117"/>
        <v>73.343558282208591</v>
      </c>
      <c r="P263" s="93">
        <f t="shared" ca="1" si="118"/>
        <v>73.343558282208591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32600</v>
      </c>
      <c r="N264" s="497">
        <f t="shared" ca="1" si="120"/>
        <v>23910</v>
      </c>
      <c r="O264" s="497">
        <f t="shared" ca="1" si="117"/>
        <v>73.343558282208591</v>
      </c>
      <c r="P264" s="497">
        <f t="shared" ca="1" si="118"/>
        <v>73.343558282208591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IFERROR(__xludf.DUMMYFUNCTION("IMPORTRANGE(""https://docs.google.com/spreadsheets/d/1MeEWN-I1oV_STSDYn1IFDPWt_1FKiwhDph83XaGc0o0/edit?usp=sharing"",""งบพรบ!DD53"")"),32600)</f>
        <v>32600</v>
      </c>
      <c r="N266" s="93">
        <f ca="1">IFERROR(__xludf.DUMMYFUNCTION("IMPORTRANGE(""https://docs.google.com/spreadsheets/d/1MeEWN-I1oV_STSDYn1IFDPWt_1FKiwhDph83XaGc0o0/edit?usp=sharing"",""งบพรบ!DF53"")"),23910)</f>
        <v>23910</v>
      </c>
      <c r="O266" s="93">
        <f t="shared" ca="1" si="117"/>
        <v>73.343558282208591</v>
      </c>
      <c r="P266" s="93">
        <f t="shared" ca="1" si="118"/>
        <v>73.343558282208591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28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250</v>
      </c>
      <c r="J276" s="874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194020</v>
      </c>
      <c r="N277" s="155">
        <f t="shared" ca="1" si="125"/>
        <v>144928</v>
      </c>
      <c r="O277" s="155">
        <f t="shared" ref="O277:O285" ca="1" si="126">IF(L277&gt;0,N277*100/L277,0)</f>
        <v>74.697453870734975</v>
      </c>
      <c r="P277" s="155">
        <f t="shared" ref="P277:P285" ca="1" si="127">IF(M277&gt;0,N277*100/M277,0)</f>
        <v>74.697453870734975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194020</v>
      </c>
      <c r="M279" s="93">
        <f t="shared" ca="1" si="128"/>
        <v>194020</v>
      </c>
      <c r="N279" s="93">
        <f t="shared" ca="1" si="128"/>
        <v>144928</v>
      </c>
      <c r="O279" s="93">
        <f t="shared" ca="1" si="126"/>
        <v>74.697453870734975</v>
      </c>
      <c r="P279" s="93">
        <f t="shared" ca="1" si="127"/>
        <v>74.697453870734975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194020</v>
      </c>
      <c r="N280" s="497">
        <f t="shared" ca="1" si="129"/>
        <v>144928</v>
      </c>
      <c r="O280" s="497">
        <f t="shared" ca="1" si="126"/>
        <v>74.697453870734975</v>
      </c>
      <c r="P280" s="497">
        <f t="shared" ca="1" si="127"/>
        <v>74.697453870734975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IFERROR(__xludf.DUMMYFUNCTION("IMPORTRANGE(""https://docs.google.com/spreadsheets/d/1MeEWN-I1oV_STSDYn1IFDPWt_1FKiwhDph83XaGc0o0/edit?usp=sharing"",""งบพรบ!DN53"")"),194020)</f>
        <v>194020</v>
      </c>
      <c r="N282" s="93">
        <f ca="1">IFERROR(__xludf.DUMMYFUNCTION("IMPORTRANGE(""https://docs.google.com/spreadsheets/d/1MeEWN-I1oV_STSDYn1IFDPWt_1FKiwhDph83XaGc0o0/edit?usp=sharing"",""งบพรบ!DP53"")"),144928)</f>
        <v>144928</v>
      </c>
      <c r="O282" s="93">
        <f t="shared" ca="1" si="126"/>
        <v>74.697453870734975</v>
      </c>
      <c r="P282" s="93">
        <f t="shared" ca="1" si="127"/>
        <v>74.697453870734975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275268</v>
      </c>
      <c r="O298" s="155">
        <f t="shared" ref="O298:O306" ca="1" si="136">IF(L298&gt;0,N298*100/L298,0)</f>
        <v>74.719869706840385</v>
      </c>
      <c r="P298" s="155">
        <f t="shared" ref="P298:P306" ca="1" si="137">IF(M298&gt;0,N298*100/M298,0)</f>
        <v>74.719869706840385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275268</v>
      </c>
      <c r="O300" s="93">
        <f t="shared" ca="1" si="136"/>
        <v>74.719869706840385</v>
      </c>
      <c r="P300" s="93">
        <f t="shared" ca="1" si="137"/>
        <v>74.719869706840385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368400</v>
      </c>
      <c r="N301" s="497">
        <f t="shared" ca="1" si="139"/>
        <v>275268</v>
      </c>
      <c r="O301" s="497">
        <f t="shared" ca="1" si="136"/>
        <v>74.719869706840385</v>
      </c>
      <c r="P301" s="497">
        <f t="shared" ca="1" si="137"/>
        <v>74.719869706840385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IFERROR(__xludf.DUMMYFUNCTION("IMPORTRANGE(""https://docs.google.com/spreadsheets/d/1MeEWN-I1oV_STSDYn1IFDPWt_1FKiwhDph83XaGc0o0/edit?usp=sharing"",""งบพรบ!DX53"")"),368400)</f>
        <v>368400</v>
      </c>
      <c r="N303" s="93">
        <f ca="1">IFERROR(__xludf.DUMMYFUNCTION("IMPORTRANGE(""https://docs.google.com/spreadsheets/d/1MeEWN-I1oV_STSDYn1IFDPWt_1FKiwhDph83XaGc0o0/edit?usp=sharing"",""งบพรบ!DZ53"")"),275268)</f>
        <v>275268</v>
      </c>
      <c r="O303" s="93">
        <f t="shared" ca="1" si="136"/>
        <v>74.719869706840385</v>
      </c>
      <c r="P303" s="93">
        <f t="shared" ca="1" si="137"/>
        <v>74.719869706840385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111402</v>
      </c>
      <c r="O315" s="155">
        <f t="shared" ref="O315:O323" ca="1" si="144">IF(L315&gt;0,N315*100/L315,0)</f>
        <v>72.811764705882354</v>
      </c>
      <c r="P315" s="155">
        <f t="shared" ref="P315:P323" ca="1" si="145">IF(M315&gt;0,N315*100/M315,0)</f>
        <v>72.811764705882354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111402</v>
      </c>
      <c r="O317" s="93">
        <f t="shared" ca="1" si="144"/>
        <v>72.811764705882354</v>
      </c>
      <c r="P317" s="93">
        <f t="shared" ca="1" si="145"/>
        <v>72.811764705882354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111402</v>
      </c>
      <c r="O318" s="497">
        <f t="shared" ca="1" si="144"/>
        <v>72.811764705882354</v>
      </c>
      <c r="P318" s="497">
        <f t="shared" ca="1" si="145"/>
        <v>72.811764705882354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IFERROR(__xludf.DUMMYFUNCTION("IMPORTRANGE(""https://docs.google.com/spreadsheets/d/1MeEWN-I1oV_STSDYn1IFDPWt_1FKiwhDph83XaGc0o0/edit?usp=sharing"",""งบพรบ!EH53"")"),153000)</f>
        <v>153000</v>
      </c>
      <c r="N320" s="93">
        <f ca="1">IFERROR(__xludf.DUMMYFUNCTION("IMPORTRANGE(""https://docs.google.com/spreadsheets/d/1MeEWN-I1oV_STSDYn1IFDPWt_1FKiwhDph83XaGc0o0/edit?usp=sharing"",""งบพรบ!EJ53"")"),111402)</f>
        <v>111402</v>
      </c>
      <c r="O320" s="93">
        <f t="shared" ca="1" si="144"/>
        <v>72.811764705882354</v>
      </c>
      <c r="P320" s="93">
        <f t="shared" ca="1" si="145"/>
        <v>72.811764705882354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4551</v>
      </c>
      <c r="K327" s="445">
        <f ca="1">IF(I327&gt;0,J327*100/I327,0)</f>
        <v>284.4375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130634</v>
      </c>
      <c r="O328" s="155">
        <f t="shared" ref="O328:O336" ca="1" si="150">IF(L328&gt;0,N328*100/L328,0)</f>
        <v>77.75833333333334</v>
      </c>
      <c r="P328" s="155">
        <f t="shared" ref="P328:P336" ca="1" si="151">IF(M328&gt;0,N328*100/M328,0)</f>
        <v>76.618181818181824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130634</v>
      </c>
      <c r="O330" s="93">
        <f t="shared" ca="1" si="150"/>
        <v>77.75833333333334</v>
      </c>
      <c r="P330" s="93">
        <f t="shared" ca="1" si="151"/>
        <v>76.618181818181824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170500</v>
      </c>
      <c r="N331" s="497">
        <f t="shared" ca="1" si="153"/>
        <v>130634</v>
      </c>
      <c r="O331" s="497">
        <f t="shared" ca="1" si="150"/>
        <v>77.75833333333334</v>
      </c>
      <c r="P331" s="497">
        <f t="shared" ca="1" si="151"/>
        <v>76.618181818181824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IFERROR(__xludf.DUMMYFUNCTION("IMPORTRANGE(""https://docs.google.com/spreadsheets/d/1MeEWN-I1oV_STSDYn1IFDPWt_1FKiwhDph83XaGc0o0/edit?usp=sharing"",""งบพรบ!ER53"")"),170500)</f>
        <v>170500</v>
      </c>
      <c r="N333" s="93">
        <f ca="1">IFERROR(__xludf.DUMMYFUNCTION("IMPORTRANGE(""https://docs.google.com/spreadsheets/d/1MeEWN-I1oV_STSDYn1IFDPWt_1FKiwhDph83XaGc0o0/edit?usp=sharing"",""งบพรบ!ET53"")"),130634)</f>
        <v>130634</v>
      </c>
      <c r="O333" s="93">
        <f t="shared" ca="1" si="150"/>
        <v>77.75833333333334</v>
      </c>
      <c r="P333" s="93">
        <f t="shared" ca="1" si="151"/>
        <v>76.618181818181824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IFERROR(__xludf.DUMMYFUNCTION("IMPORTRANGE(""https://docs.google.com/spreadsheets/d/1kVcqe37tkHyjCSG3S0O1AXqVkqjo8mSIZil3BcpIysc/edit?usp=sharing"",""ศูนย์!D53"")"),4305)</f>
        <v>4305</v>
      </c>
      <c r="K338" s="497">
        <f ca="1">IF(I338&gt;0,J338*100/I338,0)</f>
        <v>269.0625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1260980</v>
      </c>
      <c r="N345" s="155">
        <f t="shared" ca="1" si="155"/>
        <v>899731</v>
      </c>
      <c r="O345" s="155">
        <f t="shared" ref="O345:O353" ca="1" si="156">IF(L345&gt;0,N345*100/L345,0)</f>
        <v>88.561430793157072</v>
      </c>
      <c r="P345" s="155">
        <f t="shared" ref="P345:P353" ca="1" si="157">IF(M345&gt;0,N345*100/M345,0)</f>
        <v>71.351726434995001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1015940</v>
      </c>
      <c r="M347" s="93">
        <f t="shared" ca="1" si="158"/>
        <v>1260980</v>
      </c>
      <c r="N347" s="93">
        <f t="shared" ca="1" si="158"/>
        <v>899731</v>
      </c>
      <c r="O347" s="93">
        <f t="shared" ca="1" si="156"/>
        <v>88.561430793157072</v>
      </c>
      <c r="P347" s="93">
        <f t="shared" ca="1" si="157"/>
        <v>71.351726434995001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1140380</v>
      </c>
      <c r="N348" s="497">
        <f t="shared" ca="1" si="159"/>
        <v>779131</v>
      </c>
      <c r="O348" s="497">
        <f t="shared" ca="1" si="156"/>
        <v>87.020684879487121</v>
      </c>
      <c r="P348" s="497">
        <f t="shared" ca="1" si="157"/>
        <v>68.322050544555324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IFERROR(__xludf.DUMMYFUNCTION("IMPORTRANGE(""https://docs.google.com/spreadsheets/d/1MeEWN-I1oV_STSDYn1IFDPWt_1FKiwhDph83XaGc0o0/edit?usp=sharing"",""งบพรบ!FB53"")"),1140380)</f>
        <v>1140380</v>
      </c>
      <c r="N350" s="93">
        <f ca="1">IFERROR(__xludf.DUMMYFUNCTION("IMPORTRANGE(""https://docs.google.com/spreadsheets/d/1MeEWN-I1oV_STSDYn1IFDPWt_1FKiwhDph83XaGc0o0/edit?usp=sharing"",""งบพรบ!FD53"")"),779131)</f>
        <v>779131</v>
      </c>
      <c r="O350" s="93">
        <f t="shared" ca="1" si="156"/>
        <v>87.020684879487121</v>
      </c>
      <c r="P350" s="93">
        <f t="shared" ca="1" si="157"/>
        <v>68.322050544555324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36</v>
      </c>
      <c r="K355" s="465">
        <f ca="1">IF(I355&gt;0,J355*100/I355,0)</f>
        <v>12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IFERROR(__xludf.DUMMYFUNCTION("IMPORTRANGE(""https://docs.google.com/spreadsheets/d/1XWAQStnk-4SwqDmLtmXYiTMKHgktTP8We1SCoS47DrQ/edit?usp=sharing"",""จัดที่ดิน!W53"")"),258)</f>
        <v>258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IFERROR(__xludf.DUMMYFUNCTION("IMPORTRANGE(""https://docs.google.com/spreadsheets/d/1XWAQStnk-4SwqDmLtmXYiTMKHgktTP8We1SCoS47DrQ/edit?usp=sharing"",""จัดที่ดิน!X53"")"),2938.68)</f>
        <v>2938.68</v>
      </c>
      <c r="K359" s="497">
        <f t="shared" ca="1" si="161"/>
        <v>97.956000000000003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IFERROR(__xludf.DUMMYFUNCTION("IMPORTRANGE(""https://docs.google.com/spreadsheets/d/1XWAQStnk-4SwqDmLtmXYiTMKHgktTP8We1SCoS47DrQ/edit?usp=sharing"",""จัดที่ดิน!Y53"")"),42)</f>
        <v>42</v>
      </c>
      <c r="K360" s="497">
        <f t="shared" ca="1" si="161"/>
        <v>14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IFERROR(__xludf.DUMMYFUNCTION("IMPORTRANGE(""https://docs.google.com/spreadsheets/d/1XWAQStnk-4SwqDmLtmXYiTMKHgktTP8We1SCoS47DrQ/edit?usp=sharing"",""จัดที่ดิน!Z53"")"),482.58)</f>
        <v>482.58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IFERROR(__xludf.DUMMYFUNCTION("IMPORTRANGE(""https://docs.google.com/spreadsheets/d/1XWAQStnk-4SwqDmLtmXYiTMKHgktTP8We1SCoS47DrQ/edit?usp=sharing"",""จัดที่ดิน!AA53"")"),36)</f>
        <v>36</v>
      </c>
      <c r="K362" s="497">
        <f t="shared" ca="1" si="161"/>
        <v>12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IFERROR(__xludf.DUMMYFUNCTION("IMPORTRANGE(""https://docs.google.com/spreadsheets/d/1XWAQStnk-4SwqDmLtmXYiTMKHgktTP8We1SCoS47DrQ/edit?usp=sharing"",""จัดที่ดิน!AB53"")"),540.04)</f>
        <v>540.04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138</v>
      </c>
      <c r="K364" s="479">
        <f t="shared" ca="1" si="161"/>
        <v>40.588235294117645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36</v>
      </c>
      <c r="K365" s="491">
        <f t="shared" ca="1" si="161"/>
        <v>36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IFERROR(__xludf.DUMMYFUNCTION("IMPORTRANGE(""https://docs.google.com/spreadsheets/d/1XWAQStnk-4SwqDmLtmXYiTMKHgktTP8We1SCoS47DrQ/edit?usp=sharing"",""จัดที่ดิน!E53"")"),70)</f>
        <v>70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IFERROR(__xludf.DUMMYFUNCTION("IMPORTRANGE(""https://docs.google.com/spreadsheets/d/1XWAQStnk-4SwqDmLtmXYiTMKHgktTP8We1SCoS47DrQ/edit?usp=sharing"",""จัดที่ดิน!F53"")"),1337.48)</f>
        <v>1337.48</v>
      </c>
      <c r="K369" s="497">
        <f t="shared" ca="1" si="163"/>
        <v>133.74799999999999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IFERROR(__xludf.DUMMYFUNCTION("IMPORTRANGE(""https://docs.google.com/spreadsheets/d/1XWAQStnk-4SwqDmLtmXYiTMKHgktTP8We1SCoS47DrQ/edit?usp=sharing"",""จัดที่ดิน!G53"")"),38)</f>
        <v>38</v>
      </c>
      <c r="K370" s="497">
        <f t="shared" ca="1" si="163"/>
        <v>38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IFERROR(__xludf.DUMMYFUNCTION("IMPORTRANGE(""https://docs.google.com/spreadsheets/d/1XWAQStnk-4SwqDmLtmXYiTMKHgktTP8We1SCoS47DrQ/edit?usp=sharing"",""จัดที่ดิน!H53"")"),451.1)</f>
        <v>451.1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IFERROR(__xludf.DUMMYFUNCTION("IMPORTRANGE(""https://docs.google.com/spreadsheets/d/1XWAQStnk-4SwqDmLtmXYiTMKHgktTP8We1SCoS47DrQ/edit?usp=sharing"",""จัดที่ดิน!I53"")"),36)</f>
        <v>36</v>
      </c>
      <c r="K372" s="497">
        <f t="shared" ca="1" si="163"/>
        <v>36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IFERROR(__xludf.DUMMYFUNCTION("IMPORTRANGE(""https://docs.google.com/spreadsheets/d/1XWAQStnk-4SwqDmLtmXYiTMKHgktTP8We1SCoS47DrQ/edit?usp=sharing"",""จัดที่ดิน!J53"")"),540.04)</f>
        <v>540.04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102</v>
      </c>
      <c r="K374" s="491">
        <f t="shared" ca="1" si="163"/>
        <v>42.5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IFERROR(__xludf.DUMMYFUNCTION("IMPORTRANGE(""https://docs.google.com/spreadsheets/d/1XWAQStnk-4SwqDmLtmXYiTMKHgktTP8We1SCoS47DrQ/edit?usp=sharing"",""จัดที่ดิน!AH53"")"),188)</f>
        <v>188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IFERROR(__xludf.DUMMYFUNCTION("IMPORTRANGE(""https://docs.google.com/spreadsheets/d/1XWAQStnk-4SwqDmLtmXYiTMKHgktTP8We1SCoS47DrQ/edit?usp=sharing"",""จัดที่ดิน!AI53"")"),1601.2)</f>
        <v>1601.2</v>
      </c>
      <c r="K378" s="497">
        <f t="shared" ca="1" si="164"/>
        <v>80.06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IFERROR(__xludf.DUMMYFUNCTION("IMPORTRANGE(""https://docs.google.com/spreadsheets/d/1XWAQStnk-4SwqDmLtmXYiTMKHgktTP8We1SCoS47DrQ/edit?usp=sharing"",""จัดที่ดิน!AJ53"")"),106)</f>
        <v>106</v>
      </c>
      <c r="K379" s="497">
        <f t="shared" ca="1" si="164"/>
        <v>44.166666666666664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IFERROR(__xludf.DUMMYFUNCTION("IMPORTRANGE(""https://docs.google.com/spreadsheets/d/1XWAQStnk-4SwqDmLtmXYiTMKHgktTP8We1SCoS47DrQ/edit?usp=sharing"",""จัดที่ดิน!AK53"")"),1525.82)</f>
        <v>1525.82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IFERROR(__xludf.DUMMYFUNCTION("IMPORTRANGE(""https://docs.google.com/spreadsheets/d/1XWAQStnk-4SwqDmLtmXYiTMKHgktTP8We1SCoS47DrQ/edit?usp=sharing"",""จัดที่ดิน!AL53"")"),102)</f>
        <v>102</v>
      </c>
      <c r="K381" s="497">
        <f t="shared" ca="1" si="164"/>
        <v>42.5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IFERROR(__xludf.DUMMYFUNCTION("IMPORTRANGE(""https://docs.google.com/spreadsheets/d/1XWAQStnk-4SwqDmLtmXYiTMKHgktTP8We1SCoS47DrQ/edit?usp=sharing"",""จัดที่ดิน!AM53"")"),1494.34)</f>
        <v>1494.34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3573261</v>
      </c>
      <c r="M414" s="549">
        <f t="shared" ca="1" si="181"/>
        <v>3573261</v>
      </c>
      <c r="N414" s="549">
        <f t="shared" si="181"/>
        <v>1663815.23</v>
      </c>
      <c r="O414" s="549">
        <f ca="1">IF(L414&gt;0,N414*100/L414,0)</f>
        <v>46.562935928833632</v>
      </c>
      <c r="P414" s="549">
        <f ca="1">IF(M414&gt;0,N414*100/M414,0)</f>
        <v>46.562935928833632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ca="1" si="184"/>
        <v>95860</v>
      </c>
      <c r="N419" s="155">
        <f t="shared" si="184"/>
        <v>81320</v>
      </c>
      <c r="O419" s="155">
        <f t="shared" ref="O419:O424" ca="1" si="185">IF(L419&gt;0,N419*100/L419,0)</f>
        <v>84.832046734821617</v>
      </c>
      <c r="P419" s="155">
        <f t="shared" ref="P419:P424" ca="1" si="186">IF(M419&gt;0,N419*100/M419,0)</f>
        <v>84.832046734821617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95860</v>
      </c>
      <c r="M421" s="93">
        <f t="shared" ca="1" si="187"/>
        <v>95860</v>
      </c>
      <c r="N421" s="93">
        <f t="shared" si="187"/>
        <v>81320</v>
      </c>
      <c r="O421" s="93">
        <f t="shared" ca="1" si="185"/>
        <v>84.832046734821617</v>
      </c>
      <c r="P421" s="93">
        <f t="shared" ca="1" si="186"/>
        <v>84.832046734821617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ca="1" si="188"/>
        <v>95860</v>
      </c>
      <c r="N422" s="497">
        <f t="shared" si="188"/>
        <v>81320</v>
      </c>
      <c r="O422" s="497">
        <f t="shared" ca="1" si="185"/>
        <v>84.832046734821617</v>
      </c>
      <c r="P422" s="497">
        <f t="shared" ca="1" si="186"/>
        <v>84.832046734821617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</f>
        <v>95860</v>
      </c>
      <c r="N424" s="93">
        <f>N425+N426+N427+N428</f>
        <v>81320</v>
      </c>
      <c r="O424" s="93">
        <f t="shared" ca="1" si="185"/>
        <v>84.832046734821617</v>
      </c>
      <c r="P424" s="93">
        <f t="shared" ca="1" si="186"/>
        <v>84.832046734821617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65020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16300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75</v>
      </c>
      <c r="J442" s="585">
        <f t="shared" si="195"/>
        <v>75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200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ca="1" si="197"/>
        <v>486400</v>
      </c>
      <c r="N444" s="195">
        <f t="shared" si="197"/>
        <v>250627</v>
      </c>
      <c r="O444" s="195">
        <f t="shared" ref="O444:O449" ca="1" si="198">IF(L444&gt;0,N444*100/L444,0)</f>
        <v>51.526932565789473</v>
      </c>
      <c r="P444" s="195">
        <f t="shared" ref="P444:P449" ca="1" si="199">IF(M444&gt;0,N444*100/M444,0)</f>
        <v>51.526932565789473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486400</v>
      </c>
      <c r="M446" s="93">
        <f t="shared" ca="1" si="200"/>
        <v>486400</v>
      </c>
      <c r="N446" s="93">
        <f t="shared" si="200"/>
        <v>250627</v>
      </c>
      <c r="O446" s="93">
        <f t="shared" ca="1" si="198"/>
        <v>51.526932565789473</v>
      </c>
      <c r="P446" s="93">
        <f t="shared" ca="1" si="199"/>
        <v>51.526932565789473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ca="1" si="201"/>
        <v>486400</v>
      </c>
      <c r="N447" s="497">
        <f t="shared" si="201"/>
        <v>250627</v>
      </c>
      <c r="O447" s="497">
        <f t="shared" ca="1" si="198"/>
        <v>51.526932565789473</v>
      </c>
      <c r="P447" s="497">
        <f t="shared" ca="1" si="199"/>
        <v>51.526932565789473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250627</v>
      </c>
      <c r="O449" s="93">
        <f t="shared" ca="1" si="198"/>
        <v>51.526932565789473</v>
      </c>
      <c r="P449" s="93">
        <f t="shared" ca="1" si="199"/>
        <v>51.526932565789473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97800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103567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49260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ca="1" si="206"/>
        <v>1166838</v>
      </c>
      <c r="N467" s="195">
        <f t="shared" si="206"/>
        <v>304561</v>
      </c>
      <c r="O467" s="195">
        <f t="shared" ref="O467:O472" ca="1" si="207">IF(L467&gt;0,N467*100/L467,0)</f>
        <v>26.101395395076267</v>
      </c>
      <c r="P467" s="195">
        <f t="shared" ref="P467:P472" ca="1" si="208">IF(M467&gt;0,N467*100/M467,0)</f>
        <v>26.101395395076267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1166838</v>
      </c>
      <c r="M469" s="93">
        <f t="shared" ca="1" si="209"/>
        <v>1166838</v>
      </c>
      <c r="N469" s="93">
        <f t="shared" si="209"/>
        <v>304561</v>
      </c>
      <c r="O469" s="93">
        <f t="shared" ca="1" si="207"/>
        <v>26.101395395076267</v>
      </c>
      <c r="P469" s="93">
        <f t="shared" ca="1" si="208"/>
        <v>26.101395395076267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ca="1" si="210"/>
        <v>1166838</v>
      </c>
      <c r="N470" s="497">
        <f t="shared" si="210"/>
        <v>304561</v>
      </c>
      <c r="O470" s="497">
        <f t="shared" ca="1" si="207"/>
        <v>26.101395395076267</v>
      </c>
      <c r="P470" s="497">
        <f t="shared" ca="1" si="208"/>
        <v>26.101395395076267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304561</v>
      </c>
      <c r="O472" s="93">
        <f t="shared" ca="1" si="207"/>
        <v>26.101395395076267</v>
      </c>
      <c r="P472" s="93">
        <f t="shared" ca="1" si="208"/>
        <v>26.101395395076267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104000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40740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385003</v>
      </c>
      <c r="O523" s="195">
        <f t="shared" ref="O523:O528" ca="1" si="227">IF(L523&gt;0,N523*100/L523,0)</f>
        <v>90.067608665138252</v>
      </c>
      <c r="P523" s="195">
        <f t="shared" ref="P523:P528" ca="1" si="228">IF(M523&gt;0,N523*100/M523,0)</f>
        <v>90.067608665138252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385003</v>
      </c>
      <c r="O525" s="93">
        <f t="shared" ca="1" si="227"/>
        <v>90.067608665138252</v>
      </c>
      <c r="P525" s="93">
        <f t="shared" ca="1" si="228"/>
        <v>90.067608665138252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385003</v>
      </c>
      <c r="O526" s="497">
        <f t="shared" ca="1" si="227"/>
        <v>90.067608665138252</v>
      </c>
      <c r="P526" s="497">
        <f t="shared" ca="1" si="228"/>
        <v>90.067608665138252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385003</v>
      </c>
      <c r="O528" s="93">
        <f t="shared" ca="1" si="227"/>
        <v>90.067608665138252</v>
      </c>
      <c r="P528" s="93">
        <f t="shared" ca="1" si="228"/>
        <v>90.067608665138252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109713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25290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62938</v>
      </c>
      <c r="J543" s="682">
        <f t="shared" si="235"/>
        <v>48354.78</v>
      </c>
      <c r="K543" s="683">
        <f t="shared" ca="1" si="234"/>
        <v>76.829228764816165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ca="1" si="236"/>
        <v>989703</v>
      </c>
      <c r="N544" s="155">
        <f t="shared" si="236"/>
        <v>457450.23</v>
      </c>
      <c r="O544" s="155">
        <f t="shared" ref="O544:O549" ca="1" si="237">IF(L544&gt;0,N544*100/L544,0)</f>
        <v>46.220960227462179</v>
      </c>
      <c r="P544" s="155">
        <f t="shared" ref="P544:P549" ca="1" si="238">IF(M544&gt;0,N544*100/M544,0)</f>
        <v>46.220960227462179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989703</v>
      </c>
      <c r="M546" s="93">
        <f t="shared" ca="1" si="240"/>
        <v>989703</v>
      </c>
      <c r="N546" s="93">
        <f t="shared" si="240"/>
        <v>457450.23</v>
      </c>
      <c r="O546" s="93">
        <f t="shared" ca="1" si="237"/>
        <v>46.220960227462179</v>
      </c>
      <c r="P546" s="93">
        <f t="shared" ca="1" si="238"/>
        <v>46.220960227462179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ca="1" si="241"/>
        <v>989703</v>
      </c>
      <c r="N547" s="497">
        <f t="shared" si="241"/>
        <v>457450.23</v>
      </c>
      <c r="O547" s="497">
        <f t="shared" ca="1" si="237"/>
        <v>46.220960227462179</v>
      </c>
      <c r="P547" s="497">
        <f t="shared" ca="1" si="238"/>
        <v>46.220960227462179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f ca="1">L549</f>
        <v>989703</v>
      </c>
      <c r="N549" s="93">
        <f>N550+N551+N552+N553+N554</f>
        <v>457450.23</v>
      </c>
      <c r="O549" s="93">
        <f t="shared" ca="1" si="237"/>
        <v>46.220960227462179</v>
      </c>
      <c r="P549" s="93">
        <f t="shared" ca="1" si="238"/>
        <v>46.220960227462179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104000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353450.23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62938</v>
      </c>
      <c r="J559" s="703">
        <f t="shared" si="245"/>
        <v>48354.78</v>
      </c>
      <c r="K559" s="672">
        <f t="shared" ref="K559:K561" ca="1" si="246">IF(I559&gt;0,J559*100/I559,0)</f>
        <v>76.829228764816165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62937.732499999998</v>
      </c>
      <c r="K560" s="411">
        <f t="shared" ca="1" si="246"/>
        <v>99.999574978550314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4165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6">
        <f t="shared" ref="J568:J569" si="248">J570+J572+J574</f>
        <v>62938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6">
        <f t="shared" si="248"/>
        <v>4165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43021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3038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15783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858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4134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269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6">
        <f t="shared" ref="J576:J577" si="250">J578+J580+J582+J588+J590</f>
        <v>48354.78</v>
      </c>
      <c r="K576" s="411">
        <f t="shared" ref="K576:K577" ca="1" si="251">IF(I576&gt;0,J576*100/I576,0)</f>
        <v>76.829228764816165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6">
        <f t="shared" si="250"/>
        <v>3319</v>
      </c>
      <c r="K577" s="411">
        <f t="shared" ca="1" si="251"/>
        <v>79.687875150060023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43021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3038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5189.78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276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144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5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144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5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36174.33</v>
      </c>
      <c r="J592" s="703">
        <f t="shared" si="253"/>
        <v>8253</v>
      </c>
      <c r="K592" s="672">
        <f t="shared" ref="K592:K594" ca="1" si="254">IF(I592&gt;0,J592*100/I592,0)</f>
        <v>22.814520683589716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ca="1" si="263"/>
        <v>380400</v>
      </c>
      <c r="N629" s="195">
        <f t="shared" si="263"/>
        <v>180719</v>
      </c>
      <c r="O629" s="195">
        <f t="shared" ref="O629:O634" ca="1" si="264">IF(L629&gt;0,N629*100/L629,0)</f>
        <v>47.507623554153525</v>
      </c>
      <c r="P629" s="195">
        <f t="shared" ref="P629:P634" ca="1" si="265">IF(M629&gt;0,N629*100/M629,0)</f>
        <v>47.507623554153525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380400</v>
      </c>
      <c r="M631" s="93">
        <f t="shared" ca="1" si="266"/>
        <v>380400</v>
      </c>
      <c r="N631" s="93">
        <f t="shared" si="266"/>
        <v>180719</v>
      </c>
      <c r="O631" s="93">
        <f t="shared" ca="1" si="264"/>
        <v>47.507623554153525</v>
      </c>
      <c r="P631" s="93">
        <f t="shared" ca="1" si="265"/>
        <v>47.507623554153525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ca="1" si="267"/>
        <v>380400</v>
      </c>
      <c r="N632" s="497">
        <f t="shared" si="267"/>
        <v>180719</v>
      </c>
      <c r="O632" s="497">
        <f t="shared" ca="1" si="264"/>
        <v>47.507623554153525</v>
      </c>
      <c r="P632" s="497">
        <f t="shared" ca="1" si="265"/>
        <v>47.507623554153525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</f>
        <v>380400</v>
      </c>
      <c r="N634" s="93">
        <f>N635+N636+N637+N638</f>
        <v>180719</v>
      </c>
      <c r="O634" s="93">
        <f t="shared" ca="1" si="264"/>
        <v>47.507623554153525</v>
      </c>
      <c r="P634" s="93">
        <f t="shared" ca="1" si="265"/>
        <v>47.507623554153525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77585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IFERROR(__xludf.DUMMYFUNCTION("IMPORTRANGE(""https://docs.google.com/spreadsheets/d/1XWAQStnk-4SwqDmLtmXYiTMKHgktTP8We1SCoS47DrQ/edit?usp=sharing"",""จัดที่ดิน!AS53"")"),77)</f>
        <v>77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IFERROR(__xludf.DUMMYFUNCTION("IMPORTRANGE(""https://docs.google.com/spreadsheets/d/1XWAQStnk-4SwqDmLtmXYiTMKHgktTP8We1SCoS47DrQ/edit?usp=sharing"",""จัดที่ดิน!AT53"")"),56.28)</f>
        <v>56.28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200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ca="1" si="273"/>
        <v>20000</v>
      </c>
      <c r="N655" s="195">
        <f t="shared" si="273"/>
        <v>4135</v>
      </c>
      <c r="O655" s="195">
        <f t="shared" ref="O655:O660" ca="1" si="274">IF(L655&gt;0,N655*100/L655,0)</f>
        <v>20.675000000000001</v>
      </c>
      <c r="P655" s="195">
        <f t="shared" ref="P655:P660" ca="1" si="275">IF(M655&gt;0,N655*100/M655,0)</f>
        <v>20.675000000000001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20000</v>
      </c>
      <c r="M657" s="93">
        <f t="shared" ca="1" si="276"/>
        <v>20000</v>
      </c>
      <c r="N657" s="93">
        <f t="shared" si="276"/>
        <v>4135</v>
      </c>
      <c r="O657" s="93">
        <f t="shared" ca="1" si="274"/>
        <v>20.675000000000001</v>
      </c>
      <c r="P657" s="93">
        <f t="shared" ca="1" si="275"/>
        <v>20.675000000000001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ca="1" si="277"/>
        <v>20000</v>
      </c>
      <c r="N658" s="497">
        <f t="shared" si="277"/>
        <v>4135</v>
      </c>
      <c r="O658" s="497">
        <f t="shared" ca="1" si="274"/>
        <v>20.675000000000001</v>
      </c>
      <c r="P658" s="497">
        <f t="shared" ca="1" si="275"/>
        <v>20.675000000000001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</f>
        <v>20000</v>
      </c>
      <c r="N660" s="93">
        <f>N661+N662+N663+N664</f>
        <v>4135</v>
      </c>
      <c r="O660" s="93">
        <f t="shared" ca="1" si="274"/>
        <v>20.675000000000001</v>
      </c>
      <c r="P660" s="93">
        <f t="shared" ca="1" si="275"/>
        <v>20.675000000000001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4135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ca="1" si="282"/>
        <v>6600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6600</v>
      </c>
      <c r="M687" s="93">
        <f t="shared" ca="1" si="285"/>
        <v>6600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ca="1" si="286"/>
        <v>6600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9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497">
        <f t="shared" ref="K821:K828" ca="1" si="335">IF(I821&gt;0,J821*100/I821,0)</f>
        <v>64.326899728080917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IFERROR(__xludf.DUMMYFUNCTION("IMPORTRANGE(""https://docs.google.com/spreadsheets/d/19vJNZY_5yjcGF2XGBMNZRCAIB0Kwfpjp8YEOfu-bneM/edit?usp=sharing"",""งานกองทุน!E53"")"),46)</f>
        <v>46</v>
      </c>
      <c r="K822" s="497">
        <f t="shared" ca="1" si="335"/>
        <v>64.788732394366193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IFERROR(__xludf.DUMMYFUNCTION("IMPORTRANGE(""https://docs.google.com/spreadsheets/d/19vJNZY_5yjcGF2XGBMNZRCAIB0Kwfpjp8YEOfu-bneM/edit?usp=sharing"",""งานกองทุน!K53"")"),1004174.04)</f>
        <v>1004174.04</v>
      </c>
      <c r="K823" s="497">
        <f t="shared" ca="1" si="335"/>
        <v>5.1387655238132819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IFERROR(__xludf.DUMMYFUNCTION("IMPORTRANGE(""https://docs.google.com/spreadsheets/d/19vJNZY_5yjcGF2XGBMNZRCAIB0Kwfpjp8YEOfu-bneM/edit?usp=sharing"",""งานกองทุน!J53"")"),98)</f>
        <v>98</v>
      </c>
      <c r="K824" s="497">
        <f t="shared" ca="1" si="335"/>
        <v>14.648729446935725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IFERROR(__xludf.DUMMYFUNCTION("IMPORTRANGE(""https://docs.google.com/spreadsheets/d/19vJNZY_5yjcGF2XGBMNZRCAIB0Kwfpjp8YEOfu-bneM/edit?usp=sharing"",""งานกองทุน!P53"")"),174613.14)</f>
        <v>174613.14</v>
      </c>
      <c r="K825" s="497">
        <f t="shared" ca="1" si="335"/>
        <v>25.096809478325753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IFERROR(__xludf.DUMMYFUNCTION("IMPORTRANGE(""https://docs.google.com/spreadsheets/d/19vJNZY_5yjcGF2XGBMNZRCAIB0Kwfpjp8YEOfu-bneM/edit?usp=sharing"",""งานกองทุน!O53"")"),61)</f>
        <v>61</v>
      </c>
      <c r="K826" s="497">
        <f t="shared" ca="1" si="335"/>
        <v>28.504672897196262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IFERROR(__xludf.DUMMYFUNCTION("IMPORTRANGE(""https://docs.google.com/spreadsheets/d/19vJNZY_5yjcGF2XGBMNZRCAIB0Kwfpjp8YEOfu-bneM/edit?usp=sharing"",""งานกองทุน!U53"")"),2100000)</f>
        <v>2100000</v>
      </c>
      <c r="K827" s="497">
        <f t="shared" ca="1" si="335"/>
        <v>51.851851851851855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IFERROR(__xludf.DUMMYFUNCTION("IMPORTRANGE(""https://docs.google.com/spreadsheets/d/19vJNZY_5yjcGF2XGBMNZRCAIB0Kwfpjp8YEOfu-bneM/edit?usp=sharing"",""งานกองทุน!T53"")"),42)</f>
        <v>42</v>
      </c>
      <c r="K828" s="502">
        <f t="shared" ca="1" si="335"/>
        <v>25.925925925925927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24511-EB87-442D-A297-D0FB130F125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2198045</v>
      </c>
      <c r="N8" s="22">
        <f t="shared" ca="1" si="0"/>
        <v>1762994.1</v>
      </c>
      <c r="O8" s="22">
        <f t="shared" ref="O8:O16" ca="1" si="1">IF(L8&gt;0,N8*100/L8,0)</f>
        <v>81.922565955321147</v>
      </c>
      <c r="P8" s="22">
        <f t="shared" ref="P8:P16" ca="1" si="2">IF(M8&gt;0,N8*100/M8,0)</f>
        <v>80.20737064072847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2198045</v>
      </c>
      <c r="N10" s="30">
        <f t="shared" ca="1" si="3"/>
        <v>1762994.1</v>
      </c>
      <c r="O10" s="30">
        <f t="shared" ca="1" si="1"/>
        <v>81.922565955321147</v>
      </c>
      <c r="P10" s="30">
        <f t="shared" ca="1" si="2"/>
        <v>80.20737064072847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2146005</v>
      </c>
      <c r="N11" s="497">
        <f t="shared" ca="1" si="4"/>
        <v>1710954.1</v>
      </c>
      <c r="O11" s="497">
        <f t="shared" ca="1" si="1"/>
        <v>81.504083649918428</v>
      </c>
      <c r="P11" s="497">
        <f t="shared" ca="1" si="2"/>
        <v>79.727405108562195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2146005</v>
      </c>
      <c r="N13" s="93">
        <f t="shared" ca="1" si="5"/>
        <v>1710954.1</v>
      </c>
      <c r="O13" s="93">
        <f t="shared" ca="1" si="1"/>
        <v>81.504083649918428</v>
      </c>
      <c r="P13" s="93">
        <f t="shared" ca="1" si="2"/>
        <v>79.727405108562195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2054545</v>
      </c>
      <c r="N18" s="22">
        <f t="shared" ca="1" si="8"/>
        <v>1679483.1</v>
      </c>
      <c r="O18" s="22">
        <f t="shared" ref="O18:O26" ca="1" si="9">IF(L18&gt;0,N18*100/L18,0)</f>
        <v>83.617734407089785</v>
      </c>
      <c r="P18" s="22">
        <f t="shared" ref="P18:P26" ca="1" si="10">IF(M18&gt;0,N18*100/M18,0)</f>
        <v>81.744770739993527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2054545</v>
      </c>
      <c r="N20" s="30">
        <f t="shared" ca="1" si="11"/>
        <v>1679483.1</v>
      </c>
      <c r="O20" s="30">
        <f t="shared" ca="1" si="9"/>
        <v>83.617734407089785</v>
      </c>
      <c r="P20" s="30">
        <f t="shared" ca="1" si="10"/>
        <v>81.744770739993527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2002505</v>
      </c>
      <c r="N21" s="497">
        <f t="shared" ca="1" si="12"/>
        <v>1627443.1</v>
      </c>
      <c r="O21" s="497">
        <f t="shared" ca="1" si="9"/>
        <v>83.214311828094438</v>
      </c>
      <c r="P21" s="497">
        <f t="shared" ca="1" si="10"/>
        <v>81.270363869253757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2002505</v>
      </c>
      <c r="N23" s="93">
        <f t="shared" ca="1" si="13"/>
        <v>1627443.1</v>
      </c>
      <c r="O23" s="93">
        <f t="shared" ca="1" si="9"/>
        <v>83.214311828094438</v>
      </c>
      <c r="P23" s="93">
        <f t="shared" ca="1" si="10"/>
        <v>81.270363869253757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83511</v>
      </c>
      <c r="O28" s="22">
        <f t="shared" ref="O28:O37" ca="1" si="17">IF(L28&gt;0,N28*100/L28,0)</f>
        <v>58.195818815331009</v>
      </c>
      <c r="P28" s="22">
        <f t="shared" ref="P28:P37" ca="1" si="18">IF(M28&gt;0,N28*100/M28,0)</f>
        <v>58.195818815331009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83511</v>
      </c>
      <c r="O30" s="30">
        <f t="shared" ca="1" si="17"/>
        <v>58.195818815331009</v>
      </c>
      <c r="P30" s="30">
        <f t="shared" ca="1" si="18"/>
        <v>58.195818815331009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143500</v>
      </c>
      <c r="N31" s="497">
        <f t="shared" si="20"/>
        <v>83511</v>
      </c>
      <c r="O31" s="497">
        <f t="shared" ca="1" si="17"/>
        <v>58.195818815331009</v>
      </c>
      <c r="P31" s="497">
        <f t="shared" ca="1" si="18"/>
        <v>58.195818815331009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143500</v>
      </c>
      <c r="N33" s="93">
        <f t="shared" si="21"/>
        <v>83511</v>
      </c>
      <c r="O33" s="93">
        <f t="shared" ca="1" si="17"/>
        <v>58.195818815331009</v>
      </c>
      <c r="P33" s="93">
        <f t="shared" ca="1" si="18"/>
        <v>58.195818815331009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2054545</v>
      </c>
      <c r="N37" s="59">
        <f t="shared" ca="1" si="24"/>
        <v>1679483.1</v>
      </c>
      <c r="O37" s="59">
        <f t="shared" ca="1" si="17"/>
        <v>83.617734407089785</v>
      </c>
      <c r="P37" s="59">
        <f t="shared" ca="1" si="18"/>
        <v>81.744770739993527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316710</v>
      </c>
      <c r="N41" s="85">
        <f t="shared" ca="1" si="25"/>
        <v>259610</v>
      </c>
      <c r="O41" s="85">
        <f t="shared" ref="O41:O49" ca="1" si="26">IF(L41&gt;0,N41*100/L41,0)</f>
        <v>85.764783614139418</v>
      </c>
      <c r="P41" s="85">
        <f t="shared" ref="P41:P49" ca="1" si="27">IF(M41&gt;0,N41*100/M41,0)</f>
        <v>81.970888194247109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316710</v>
      </c>
      <c r="N43" s="92">
        <f t="shared" ca="1" si="28"/>
        <v>259610</v>
      </c>
      <c r="O43" s="92">
        <f t="shared" ca="1" si="26"/>
        <v>85.764783614139418</v>
      </c>
      <c r="P43" s="92">
        <f t="shared" ca="1" si="27"/>
        <v>81.970888194247109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316710</v>
      </c>
      <c r="N44" s="497">
        <f t="shared" ca="1" si="29"/>
        <v>259610</v>
      </c>
      <c r="O44" s="497">
        <f t="shared" ca="1" si="26"/>
        <v>85.764783614139418</v>
      </c>
      <c r="P44" s="497">
        <f t="shared" ca="1" si="27"/>
        <v>81.970888194247109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IFERROR(__xludf.DUMMYFUNCTION("IMPORTRANGE(""https://docs.google.com/spreadsheets/d/1MeEWN-I1oV_STSDYn1IFDPWt_1FKiwhDph83XaGc0o0/edit?usp=sharing"",""งบพรบ!R71"")"),316710)</f>
        <v>316710</v>
      </c>
      <c r="N46" s="93">
        <f ca="1">IFERROR(__xludf.DUMMYFUNCTION("IMPORTRANGE(""https://docs.google.com/spreadsheets/d/1MeEWN-I1oV_STSDYn1IFDPWt_1FKiwhDph83XaGc0o0/edit?usp=sharing"",""งบพรบ!T71"")"),259610)</f>
        <v>259610</v>
      </c>
      <c r="O46" s="93">
        <f t="shared" ca="1" si="26"/>
        <v>85.764783614139418</v>
      </c>
      <c r="P46" s="93">
        <f t="shared" ca="1" si="27"/>
        <v>81.970888194247109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887900</v>
      </c>
      <c r="N53" s="116">
        <f t="shared" ca="1" si="31"/>
        <v>750027.17</v>
      </c>
      <c r="O53" s="116">
        <f t="shared" ref="O53:O61" ca="1" si="32">IF(L53&gt;0,N53*100/L53,0)</f>
        <v>84.472031760333365</v>
      </c>
      <c r="P53" s="116">
        <f t="shared" ref="P53:P61" ca="1" si="33">IF(M53&gt;0,N53*100/M53,0)</f>
        <v>84.472031760333365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887900</v>
      </c>
      <c r="N55" s="123">
        <f t="shared" ca="1" si="34"/>
        <v>750027.17</v>
      </c>
      <c r="O55" s="123">
        <f t="shared" ca="1" si="32"/>
        <v>84.472031760333365</v>
      </c>
      <c r="P55" s="123">
        <f t="shared" ca="1" si="33"/>
        <v>84.472031760333365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887900</v>
      </c>
      <c r="N56" s="497">
        <f t="shared" ca="1" si="35"/>
        <v>750027.17</v>
      </c>
      <c r="O56" s="497">
        <f t="shared" ca="1" si="32"/>
        <v>84.472031760333365</v>
      </c>
      <c r="P56" s="497">
        <f t="shared" ca="1" si="33"/>
        <v>84.472031760333365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IFERROR(__xludf.DUMMYFUNCTION("IMPORTRANGE(""https://docs.google.com/spreadsheets/d/1MeEWN-I1oV_STSDYn1IFDPWt_1FKiwhDph83XaGc0o0/edit?usp=sharing"",""งบพรบ!AB71"")"),887900)</f>
        <v>887900</v>
      </c>
      <c r="N58" s="93">
        <f ca="1">IFERROR(__xludf.DUMMYFUNCTION("IMPORTRANGE(""https://docs.google.com/spreadsheets/d/1MeEWN-I1oV_STSDYn1IFDPWt_1FKiwhDph83XaGc0o0/edit?usp=sharing"",""งบพรบ!AD71"")"),750027.17)</f>
        <v>750027.17</v>
      </c>
      <c r="O58" s="93">
        <f t="shared" ca="1" si="32"/>
        <v>84.472031760333365</v>
      </c>
      <c r="P58" s="93">
        <f t="shared" ca="1" si="33"/>
        <v>84.472031760333365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174500</v>
      </c>
      <c r="N88" s="155">
        <f t="shared" ca="1" si="49"/>
        <v>163130.48000000001</v>
      </c>
      <c r="O88" s="155">
        <f t="shared" ref="O88:O96" ca="1" si="50">IF(L88&gt;0,N88*100/L88,0)</f>
        <v>93.48451575931233</v>
      </c>
      <c r="P88" s="155">
        <f t="shared" ref="P88:P96" ca="1" si="51">IF(M88&gt;0,N88*100/M88,0)</f>
        <v>93.48451575931233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174500</v>
      </c>
      <c r="N90" s="93">
        <f t="shared" ca="1" si="52"/>
        <v>163130.48000000001</v>
      </c>
      <c r="O90" s="93">
        <f t="shared" ca="1" si="50"/>
        <v>93.48451575931233</v>
      </c>
      <c r="P90" s="93">
        <f t="shared" ca="1" si="51"/>
        <v>93.48451575931233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174500</v>
      </c>
      <c r="N91" s="497">
        <f t="shared" ca="1" si="53"/>
        <v>163130.48000000001</v>
      </c>
      <c r="O91" s="497">
        <f t="shared" ca="1" si="50"/>
        <v>93.48451575931233</v>
      </c>
      <c r="P91" s="497">
        <f t="shared" ca="1" si="51"/>
        <v>93.48451575931233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IFERROR(__xludf.DUMMYFUNCTION("IMPORTRANGE(""https://docs.google.com/spreadsheets/d/1MeEWN-I1oV_STSDYn1IFDPWt_1FKiwhDph83XaGc0o0/edit?usp=sharing"",""งบพรบ!AV71"")"),174500)</f>
        <v>174500</v>
      </c>
      <c r="N93" s="93">
        <f ca="1">IFERROR(__xludf.DUMMYFUNCTION("IMPORTRANGE(""https://docs.google.com/spreadsheets/d/1MeEWN-I1oV_STSDYn1IFDPWt_1FKiwhDph83XaGc0o0/edit?usp=sharing"",""งบพรบ!AX71"")"),163130.48)</f>
        <v>163130.48000000001</v>
      </c>
      <c r="O93" s="93">
        <f t="shared" ca="1" si="50"/>
        <v>93.48451575931233</v>
      </c>
      <c r="P93" s="93">
        <f t="shared" ca="1" si="51"/>
        <v>93.48451575931233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32325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32325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32325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IFERROR(__xludf.DUMMYFUNCTION("IMPORTRANGE(""https://docs.google.com/spreadsheets/d/1MeEWN-I1oV_STSDYn1IFDPWt_1FKiwhDph83XaGc0o0/edit?usp=sharing"",""งบพรบ!CJ71"")"),32325)</f>
        <v>32325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12500</v>
      </c>
      <c r="N181" s="155">
        <f t="shared" ca="1" si="92"/>
        <v>9972</v>
      </c>
      <c r="O181" s="155">
        <f t="shared" ref="O181:O189" ca="1" si="93">IF(L181&gt;0,N181*100/L181,0)</f>
        <v>79.775999999999996</v>
      </c>
      <c r="P181" s="155">
        <f t="shared" ref="P181:P189" ca="1" si="94">IF(M181&gt;0,N181*100/M181,0)</f>
        <v>79.775999999999996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12500</v>
      </c>
      <c r="N183" s="93">
        <f t="shared" ca="1" si="95"/>
        <v>9972</v>
      </c>
      <c r="O183" s="93">
        <f t="shared" ca="1" si="93"/>
        <v>79.775999999999996</v>
      </c>
      <c r="P183" s="93">
        <f t="shared" ca="1" si="94"/>
        <v>79.775999999999996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12500</v>
      </c>
      <c r="N184" s="497">
        <f t="shared" ca="1" si="96"/>
        <v>9972</v>
      </c>
      <c r="O184" s="497">
        <f t="shared" ca="1" si="93"/>
        <v>79.775999999999996</v>
      </c>
      <c r="P184" s="497">
        <f t="shared" ca="1" si="94"/>
        <v>79.775999999999996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IFERROR(__xludf.DUMMYFUNCTION("IMPORTRANGE(""https://docs.google.com/spreadsheets/d/1MeEWN-I1oV_STSDYn1IFDPWt_1FKiwhDph83XaGc0o0/edit?usp=sharing"",""งบพรบ!CT71"")"),12500)</f>
        <v>12500</v>
      </c>
      <c r="N186" s="93">
        <f ca="1">IFERROR(__xludf.DUMMYFUNCTION("IMPORTRANGE(""https://docs.google.com/spreadsheets/d/1MeEWN-I1oV_STSDYn1IFDPWt_1FKiwhDph83XaGc0o0/edit?usp=sharing"",""งบพรบ!CV71"")"),9972)</f>
        <v>9972</v>
      </c>
      <c r="O186" s="93">
        <f t="shared" ca="1" si="93"/>
        <v>79.775999999999996</v>
      </c>
      <c r="P186" s="93">
        <f t="shared" ca="1" si="94"/>
        <v>79.775999999999996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4472</v>
      </c>
      <c r="O191" s="155">
        <f ca="1">IF(L191&gt;0,N191*100/L191,0)</f>
        <v>74.533333333333331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10000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158500</v>
      </c>
      <c r="N261" s="155">
        <f t="shared" ca="1" si="115"/>
        <v>126011.68</v>
      </c>
      <c r="O261" s="155">
        <f t="shared" ref="O261:O269" ca="1" si="116">IF(L261&gt;0,N261*100/L261,0)</f>
        <v>79.502637223974759</v>
      </c>
      <c r="P261" s="155">
        <f t="shared" ref="P261:P269" ca="1" si="117">IF(M261&gt;0,N261*100/M261,0)</f>
        <v>79.502637223974759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158500</v>
      </c>
      <c r="N263" s="93">
        <f t="shared" ca="1" si="118"/>
        <v>126011.68</v>
      </c>
      <c r="O263" s="93">
        <f t="shared" ca="1" si="116"/>
        <v>79.502637223974759</v>
      </c>
      <c r="P263" s="93">
        <f t="shared" ca="1" si="117"/>
        <v>79.502637223974759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158500</v>
      </c>
      <c r="N264" s="497">
        <f t="shared" ca="1" si="119"/>
        <v>126011.68</v>
      </c>
      <c r="O264" s="497">
        <f t="shared" ca="1" si="116"/>
        <v>79.502637223974759</v>
      </c>
      <c r="P264" s="497">
        <f t="shared" ca="1" si="117"/>
        <v>79.502637223974759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IFERROR(__xludf.DUMMYFUNCTION("IMPORTRANGE(""https://docs.google.com/spreadsheets/d/1MeEWN-I1oV_STSDYn1IFDPWt_1FKiwhDph83XaGc0o0/edit?usp=sharing"",""งบพรบ!DD71"")"),158500)</f>
        <v>158500</v>
      </c>
      <c r="N266" s="93">
        <f ca="1">IFERROR(__xludf.DUMMYFUNCTION("IMPORTRANGE(""https://docs.google.com/spreadsheets/d/1MeEWN-I1oV_STSDYn1IFDPWt_1FKiwhDph83XaGc0o0/edit?usp=sharing"",""งบพรบ!DF71"")"),126011.68)</f>
        <v>126011.68</v>
      </c>
      <c r="O266" s="93">
        <f t="shared" ca="1" si="116"/>
        <v>79.502637223974759</v>
      </c>
      <c r="P266" s="93">
        <f t="shared" ca="1" si="117"/>
        <v>79.502637223974759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42</v>
      </c>
      <c r="K327" s="445">
        <f ca="1">IF(I327&gt;0,J327*100/I327,0)</f>
        <v>84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356100</v>
      </c>
      <c r="N328" s="155">
        <f t="shared" ca="1" si="148"/>
        <v>261666.77</v>
      </c>
      <c r="O328" s="155">
        <f t="shared" ref="O328:O336" ca="1" si="149">IF(L328&gt;0,N328*100/L328,0)</f>
        <v>74.000783371040725</v>
      </c>
      <c r="P328" s="155">
        <f t="shared" ref="P328:P336" ca="1" si="150">IF(M328&gt;0,N328*100/M328,0)</f>
        <v>73.481260881774787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356100</v>
      </c>
      <c r="N330" s="93">
        <f t="shared" ca="1" si="151"/>
        <v>261666.77</v>
      </c>
      <c r="O330" s="93">
        <f t="shared" ca="1" si="149"/>
        <v>74.000783371040725</v>
      </c>
      <c r="P330" s="93">
        <f t="shared" ca="1" si="150"/>
        <v>73.481260881774787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356100</v>
      </c>
      <c r="N331" s="497">
        <f t="shared" ca="1" si="152"/>
        <v>261666.77</v>
      </c>
      <c r="O331" s="497">
        <f t="shared" ca="1" si="149"/>
        <v>74.000783371040725</v>
      </c>
      <c r="P331" s="497">
        <f t="shared" ca="1" si="150"/>
        <v>73.481260881774787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IFERROR(__xludf.DUMMYFUNCTION("IMPORTRANGE(""https://docs.google.com/spreadsheets/d/1MeEWN-I1oV_STSDYn1IFDPWt_1FKiwhDph83XaGc0o0/edit?usp=sharing"",""งบพรบ!ER71"")"),356100)</f>
        <v>356100</v>
      </c>
      <c r="N333" s="93">
        <f ca="1">IFERROR(__xludf.DUMMYFUNCTION("IMPORTRANGE(""https://docs.google.com/spreadsheets/d/1MeEWN-I1oV_STSDYn1IFDPWt_1FKiwhDph83XaGc0o0/edit?usp=sharing"",""งบพรบ!ET71"")"),261666.77)</f>
        <v>261666.77</v>
      </c>
      <c r="O333" s="93">
        <f t="shared" ca="1" si="149"/>
        <v>74.000783371040725</v>
      </c>
      <c r="P333" s="93">
        <f t="shared" ca="1" si="150"/>
        <v>73.481260881774787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IFERROR(__xludf.DUMMYFUNCTION("IMPORTRANGE(""https://docs.google.com/spreadsheets/d/1kVcqe37tkHyjCSG3S0O1AXqVkqjo8mSIZil3BcpIysc/edit?usp=sharing"",""ศูนย์!D71"")"),25)</f>
        <v>25</v>
      </c>
      <c r="K338" s="497">
        <f ca="1">IF(I338&gt;0,J338*100/I338,0)</f>
        <v>50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116010</v>
      </c>
      <c r="N345" s="155">
        <f t="shared" ca="1" si="154"/>
        <v>76740</v>
      </c>
      <c r="O345" s="155">
        <f t="shared" ref="O345:O353" ca="1" si="155">IF(L345&gt;0,N345*100/L345,0)</f>
        <v>79.301436395577142</v>
      </c>
      <c r="P345" s="155">
        <f t="shared" ref="P345:P353" ca="1" si="156">IF(M345&gt;0,N345*100/M345,0)</f>
        <v>66.14946987328679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116010</v>
      </c>
      <c r="N347" s="93">
        <f t="shared" ca="1" si="157"/>
        <v>76740</v>
      </c>
      <c r="O347" s="93">
        <f t="shared" ca="1" si="155"/>
        <v>79.301436395577142</v>
      </c>
      <c r="P347" s="93">
        <f t="shared" ca="1" si="156"/>
        <v>66.14946987328679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63970</v>
      </c>
      <c r="N348" s="497">
        <f t="shared" ca="1" si="158"/>
        <v>24700</v>
      </c>
      <c r="O348" s="497">
        <f t="shared" ca="1" si="155"/>
        <v>56.174664544007278</v>
      </c>
      <c r="P348" s="497">
        <f t="shared" ca="1" si="156"/>
        <v>38.611849304361421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IFERROR(__xludf.DUMMYFUNCTION("IMPORTRANGE(""https://docs.google.com/spreadsheets/d/1MeEWN-I1oV_STSDYn1IFDPWt_1FKiwhDph83XaGc0o0/edit?usp=sharing"",""งบพรบ!FB71"")"),63970)</f>
        <v>63970</v>
      </c>
      <c r="N350" s="93">
        <f ca="1">IFERROR(__xludf.DUMMYFUNCTION("IMPORTRANGE(""https://docs.google.com/spreadsheets/d/1MeEWN-I1oV_STSDYn1IFDPWt_1FKiwhDph83XaGc0o0/edit?usp=sharing"",""งบพรบ!FD71"")"),24700)</f>
        <v>24700</v>
      </c>
      <c r="O350" s="93">
        <f t="shared" ca="1" si="155"/>
        <v>56.174664544007278</v>
      </c>
      <c r="P350" s="93">
        <f t="shared" ca="1" si="156"/>
        <v>38.611849304361421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143500</v>
      </c>
      <c r="N414" s="549">
        <f t="shared" si="180"/>
        <v>83511</v>
      </c>
      <c r="O414" s="549">
        <f ca="1">IF(L414&gt;0,N414*100/L414,0)</f>
        <v>58.195818815331009</v>
      </c>
      <c r="P414" s="549">
        <f ca="1">IF(M414&gt;0,N414*100/M414,0)</f>
        <v>58.195818815331009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54560</v>
      </c>
      <c r="O419" s="155">
        <f t="shared" ref="O419:O424" ca="1" si="184">IF(L419&gt;0,N419*100/L419,0)</f>
        <v>100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54560</v>
      </c>
      <c r="O421" s="93">
        <f t="shared" ca="1" si="184"/>
        <v>100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54560</v>
      </c>
      <c r="O422" s="497">
        <f t="shared" ca="1" si="184"/>
        <v>100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</f>
        <v>54560</v>
      </c>
      <c r="N424" s="93">
        <f>N425+N426+N427+N428</f>
        <v>54560</v>
      </c>
      <c r="O424" s="93">
        <f t="shared" ca="1" si="184"/>
        <v>100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11068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ca="1" si="237">IF(M544&gt;0,N544*100/M544,0)</f>
        <v>12.217795484727755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9200</v>
      </c>
      <c r="O546" s="93">
        <f t="shared" ca="1" si="236"/>
        <v>12.217795484727755</v>
      </c>
      <c r="P546" s="93">
        <f t="shared" ca="1" si="237"/>
        <v>12.217795484727755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75300</v>
      </c>
      <c r="N547" s="497">
        <f t="shared" si="240"/>
        <v>9200</v>
      </c>
      <c r="O547" s="497">
        <f t="shared" ca="1" si="236"/>
        <v>12.217795484727755</v>
      </c>
      <c r="P547" s="497">
        <f t="shared" ca="1" si="237"/>
        <v>12.217795484727755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</f>
        <v>75300</v>
      </c>
      <c r="N549" s="93">
        <f>N550+N551+N552+N553+N554</f>
        <v>9200</v>
      </c>
      <c r="O549" s="93">
        <f t="shared" ca="1" si="236"/>
        <v>12.217795484727755</v>
      </c>
      <c r="P549" s="93">
        <f t="shared" ca="1" si="237"/>
        <v>12.217795484727755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19751</v>
      </c>
      <c r="O655" s="195">
        <f t="shared" ref="O655:O660" ca="1" si="273">IF(L655&gt;0,N655*100/L655,0)</f>
        <v>159.28225806451613</v>
      </c>
      <c r="P655" s="195">
        <f t="shared" ref="P655:P660" ca="1" si="274">IF(M655&gt;0,N655*100/M655,0)</f>
        <v>159.28225806451613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19751</v>
      </c>
      <c r="O657" s="93">
        <f t="shared" ca="1" si="273"/>
        <v>159.28225806451613</v>
      </c>
      <c r="P657" s="93">
        <f t="shared" ca="1" si="274"/>
        <v>159.28225806451613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19751</v>
      </c>
      <c r="O658" s="497">
        <f t="shared" ca="1" si="273"/>
        <v>159.28225806451613</v>
      </c>
      <c r="P658" s="497">
        <f t="shared" ca="1" si="274"/>
        <v>159.28225806451613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</f>
        <v>12400</v>
      </c>
      <c r="N660" s="93">
        <f>N661+N662+N663+N664</f>
        <v>19751</v>
      </c>
      <c r="O660" s="93">
        <f t="shared" ca="1" si="273"/>
        <v>159.28225806451613</v>
      </c>
      <c r="P660" s="93">
        <f t="shared" ca="1" si="274"/>
        <v>159.28225806451613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1240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1240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1240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</f>
        <v>1240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IFERROR(__xludf.DUMMYFUNCTION("IMPORTRANGE(""https://docs.google.com/spreadsheets/d/19vJNZY_5yjcGF2XGBMNZRCAIB0Kwfpjp8YEOfu-bneM/edit?usp=sharing"",""งานกองทุน!P71"")"),46646.31)</f>
        <v>46646.31</v>
      </c>
      <c r="K825" s="497">
        <f t="shared" ca="1" si="334"/>
        <v>66.80937169731142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IFERROR(__xludf.DUMMYFUNCTION("IMPORTRANGE(""https://docs.google.com/spreadsheets/d/19vJNZY_5yjcGF2XGBMNZRCAIB0Kwfpjp8YEOfu-bneM/edit?usp=sharing"",""งานกองทุน!O71"")"),25)</f>
        <v>25</v>
      </c>
      <c r="K826" s="497">
        <f t="shared" ca="1" si="334"/>
        <v>104.16666666666667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FC381-88E9-4F27-95AC-C175402F7F7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6735745.1899999995</v>
      </c>
      <c r="N8" s="22">
        <f t="shared" ca="1" si="0"/>
        <v>5567842.2200000007</v>
      </c>
      <c r="O8" s="22">
        <f t="shared" ref="O8:O16" ca="1" si="1">IF(L8&gt;0,N8*100/L8,0)</f>
        <v>88.59757928260025</v>
      </c>
      <c r="P8" s="22">
        <f t="shared" ref="P8:P16" ca="1" si="2">IF(M8&gt;0,N8*100/M8,0)</f>
        <v>82.661117113903202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6735745.1899999995</v>
      </c>
      <c r="N10" s="30">
        <f t="shared" ca="1" si="3"/>
        <v>5567842.2200000007</v>
      </c>
      <c r="O10" s="30">
        <f t="shared" ca="1" si="1"/>
        <v>88.59757928260025</v>
      </c>
      <c r="P10" s="30">
        <f t="shared" ca="1" si="2"/>
        <v>82.661117113903202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6464245.1899999995</v>
      </c>
      <c r="N11" s="497">
        <f t="shared" ca="1" si="4"/>
        <v>5296342.2200000007</v>
      </c>
      <c r="O11" s="497">
        <f t="shared" ca="1" si="1"/>
        <v>88.267692145649619</v>
      </c>
      <c r="P11" s="497">
        <f t="shared" ca="1" si="2"/>
        <v>81.932879467401534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6000318</v>
      </c>
      <c r="M13" s="93">
        <f t="shared" ca="1" si="5"/>
        <v>6464245.1899999995</v>
      </c>
      <c r="N13" s="93">
        <f t="shared" ca="1" si="5"/>
        <v>5296342.2200000007</v>
      </c>
      <c r="O13" s="93">
        <f t="shared" ca="1" si="1"/>
        <v>88.267692145649619</v>
      </c>
      <c r="P13" s="93">
        <f t="shared" ca="1" si="2"/>
        <v>81.932879467401534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4982567.1899999995</v>
      </c>
      <c r="N18" s="22">
        <f t="shared" ca="1" si="8"/>
        <v>3976689.1500000004</v>
      </c>
      <c r="O18" s="22">
        <f t="shared" ref="O18:O26" ca="1" si="9">IF(L18&gt;0,N18*100/L18,0)</f>
        <v>87.908860101908871</v>
      </c>
      <c r="P18" s="22">
        <f t="shared" ref="P18:P26" ca="1" si="10">IF(M18&gt;0,N18*100/M18,0)</f>
        <v>79.812052669981171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4982567.1899999995</v>
      </c>
      <c r="N20" s="30">
        <f t="shared" ca="1" si="11"/>
        <v>3976689.1500000004</v>
      </c>
      <c r="O20" s="30">
        <f t="shared" ca="1" si="9"/>
        <v>87.908860101908871</v>
      </c>
      <c r="P20" s="30">
        <f t="shared" ca="1" si="10"/>
        <v>79.812052669981171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4711067.1899999995</v>
      </c>
      <c r="N21" s="497">
        <f t="shared" ca="1" si="12"/>
        <v>3705189.1500000004</v>
      </c>
      <c r="O21" s="497">
        <f t="shared" ca="1" si="9"/>
        <v>87.395812055524772</v>
      </c>
      <c r="P21" s="497">
        <f t="shared" ca="1" si="10"/>
        <v>78.648616132346035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4711067.1899999995</v>
      </c>
      <c r="N23" s="93">
        <f t="shared" ca="1" si="13"/>
        <v>3705189.1500000004</v>
      </c>
      <c r="O23" s="93">
        <f t="shared" ca="1" si="9"/>
        <v>87.395812055524772</v>
      </c>
      <c r="P23" s="93">
        <f t="shared" ca="1" si="10"/>
        <v>78.648616132346035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1591153.07</v>
      </c>
      <c r="O28" s="22">
        <f t="shared" ref="O28:O37" ca="1" si="17">IF(L28&gt;0,N28*100/L28,0)</f>
        <v>90.366991562772611</v>
      </c>
      <c r="P28" s="22">
        <f t="shared" ref="P28:P37" ca="1" si="18">IF(M28&gt;0,N28*100/M28,0)</f>
        <v>90.758215651804889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1591153.07</v>
      </c>
      <c r="O30" s="30">
        <f t="shared" ca="1" si="17"/>
        <v>90.366991562772611</v>
      </c>
      <c r="P30" s="30">
        <f t="shared" ca="1" si="18"/>
        <v>90.758215651804889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ca="1" si="20"/>
        <v>1753178</v>
      </c>
      <c r="N31" s="497">
        <f t="shared" si="20"/>
        <v>1591153.07</v>
      </c>
      <c r="O31" s="497">
        <f t="shared" ca="1" si="17"/>
        <v>90.366991562772611</v>
      </c>
      <c r="P31" s="497">
        <f t="shared" ca="1" si="18"/>
        <v>90.758215651804889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1760768</v>
      </c>
      <c r="M33" s="93">
        <f t="shared" ca="1" si="21"/>
        <v>1753178</v>
      </c>
      <c r="N33" s="93">
        <f t="shared" si="21"/>
        <v>1591153.07</v>
      </c>
      <c r="O33" s="93">
        <f t="shared" ca="1" si="17"/>
        <v>90.366991562772611</v>
      </c>
      <c r="P33" s="93">
        <f t="shared" ca="1" si="18"/>
        <v>90.758215651804889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4982567.1899999995</v>
      </c>
      <c r="N37" s="59">
        <f t="shared" ca="1" si="24"/>
        <v>3976689.1500000004</v>
      </c>
      <c r="O37" s="59">
        <f t="shared" ca="1" si="17"/>
        <v>87.908860101908871</v>
      </c>
      <c r="P37" s="59">
        <f t="shared" ca="1" si="18"/>
        <v>79.812052669981171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1085367.19</v>
      </c>
      <c r="N41" s="85">
        <f t="shared" ca="1" si="25"/>
        <v>824289.77</v>
      </c>
      <c r="O41" s="85">
        <f t="shared" ref="O41:O49" ca="1" si="26">IF(L41&gt;0,N41*100/L41,0)</f>
        <v>102.86264054408186</v>
      </c>
      <c r="P41" s="85">
        <f t="shared" ref="P41:P49" ca="1" si="27">IF(M41&gt;0,N41*100/M41,0)</f>
        <v>75.945705526624593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1085367.19</v>
      </c>
      <c r="N43" s="92">
        <f t="shared" ca="1" si="28"/>
        <v>824289.77</v>
      </c>
      <c r="O43" s="92">
        <f t="shared" ca="1" si="26"/>
        <v>102.86264054408186</v>
      </c>
      <c r="P43" s="92">
        <f t="shared" ca="1" si="27"/>
        <v>75.945705526624593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1085367.19</v>
      </c>
      <c r="N44" s="497">
        <f t="shared" ca="1" si="29"/>
        <v>824289.77</v>
      </c>
      <c r="O44" s="497">
        <f t="shared" ca="1" si="26"/>
        <v>102.86264054408186</v>
      </c>
      <c r="P44" s="497">
        <f t="shared" ca="1" si="27"/>
        <v>75.945705526624593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IFERROR(__xludf.DUMMYFUNCTION("IMPORTRANGE(""https://docs.google.com/spreadsheets/d/1MeEWN-I1oV_STSDYn1IFDPWt_1FKiwhDph83XaGc0o0/edit?usp=sharing"",""งบพรบ!R72"")"),1085367.19)</f>
        <v>1085367.19</v>
      </c>
      <c r="N46" s="93">
        <f ca="1">IFERROR(__xludf.DUMMYFUNCTION("IMPORTRANGE(""https://docs.google.com/spreadsheets/d/1MeEWN-I1oV_STSDYn1IFDPWt_1FKiwhDph83XaGc0o0/edit?usp=sharing"",""งบพรบ!T72"")"),824289.77)</f>
        <v>824289.77</v>
      </c>
      <c r="O46" s="93">
        <f t="shared" ca="1" si="26"/>
        <v>102.86264054408186</v>
      </c>
      <c r="P46" s="93">
        <f t="shared" ca="1" si="27"/>
        <v>75.945705526624593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991700</v>
      </c>
      <c r="N53" s="116">
        <f t="shared" ca="1" si="31"/>
        <v>869123.51</v>
      </c>
      <c r="O53" s="116">
        <f t="shared" ref="O53:O61" ca="1" si="32">IF(L53&gt;0,N53*100/L53,0)</f>
        <v>87.489783571572374</v>
      </c>
      <c r="P53" s="116">
        <f t="shared" ref="P53:P61" ca="1" si="33">IF(M53&gt;0,N53*100/M53,0)</f>
        <v>87.639761016436424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991700</v>
      </c>
      <c r="N55" s="123">
        <f t="shared" ca="1" si="34"/>
        <v>869123.51</v>
      </c>
      <c r="O55" s="123">
        <f t="shared" ca="1" si="32"/>
        <v>87.489783571572374</v>
      </c>
      <c r="P55" s="123">
        <f t="shared" ca="1" si="33"/>
        <v>87.639761016436424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863800</v>
      </c>
      <c r="N56" s="497">
        <f t="shared" ca="1" si="35"/>
        <v>741223.51</v>
      </c>
      <c r="O56" s="497">
        <f t="shared" ca="1" si="32"/>
        <v>86.906262164380351</v>
      </c>
      <c r="P56" s="497">
        <f t="shared" ca="1" si="33"/>
        <v>85.809621440148177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IFERROR(__xludf.DUMMYFUNCTION("IMPORTRANGE(""https://docs.google.com/spreadsheets/d/1MeEWN-I1oV_STSDYn1IFDPWt_1FKiwhDph83XaGc0o0/edit?usp=sharing"",""งบพรบ!AB72"")"),863800)</f>
        <v>863800</v>
      </c>
      <c r="N58" s="93">
        <f ca="1">IFERROR(__xludf.DUMMYFUNCTION("IMPORTRANGE(""https://docs.google.com/spreadsheets/d/1MeEWN-I1oV_STSDYn1IFDPWt_1FKiwhDph83XaGc0o0/edit?usp=sharing"",""งบพรบ!AD72"")"),741223.51)</f>
        <v>741223.51</v>
      </c>
      <c r="O58" s="93">
        <f t="shared" ca="1" si="32"/>
        <v>86.906262164380351</v>
      </c>
      <c r="P58" s="93">
        <f t="shared" ca="1" si="33"/>
        <v>85.809621440148177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1114000</v>
      </c>
      <c r="N66" s="155">
        <f t="shared" ca="1" si="39"/>
        <v>942789.76</v>
      </c>
      <c r="O66" s="155">
        <f t="shared" ref="O66:O74" ca="1" si="40">IF(L66&gt;0,N66*100/L66,0)</f>
        <v>84.631037701974861</v>
      </c>
      <c r="P66" s="155">
        <f t="shared" ref="P66:P74" ca="1" si="41">IF(M66&gt;0,N66*100/M66,0)</f>
        <v>84.631037701974861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1114000</v>
      </c>
      <c r="N68" s="93">
        <f t="shared" ca="1" si="42"/>
        <v>942789.76</v>
      </c>
      <c r="O68" s="93">
        <f t="shared" ca="1" si="40"/>
        <v>84.631037701974861</v>
      </c>
      <c r="P68" s="93">
        <f t="shared" ca="1" si="41"/>
        <v>84.631037701974861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1114000</v>
      </c>
      <c r="N69" s="497">
        <f t="shared" ca="1" si="43"/>
        <v>942789.76</v>
      </c>
      <c r="O69" s="497">
        <f t="shared" ca="1" si="40"/>
        <v>84.631037701974861</v>
      </c>
      <c r="P69" s="497">
        <f t="shared" ca="1" si="41"/>
        <v>84.631037701974861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IFERROR(__xludf.DUMMYFUNCTION("IMPORTRANGE(""https://docs.google.com/spreadsheets/d/1MeEWN-I1oV_STSDYn1IFDPWt_1FKiwhDph83XaGc0o0/edit?usp=sharing"",""งบพรบ!AL72"")"),1114000)</f>
        <v>1114000</v>
      </c>
      <c r="N71" s="93">
        <f ca="1">IFERROR(__xludf.DUMMYFUNCTION("IMPORTRANGE(""https://docs.google.com/spreadsheets/d/1MeEWN-I1oV_STSDYn1IFDPWt_1FKiwhDph83XaGc0o0/edit?usp=sharing"",""งบพรบ!AN72"")"),942789.76)</f>
        <v>942789.76</v>
      </c>
      <c r="O71" s="93">
        <f t="shared" ca="1" si="40"/>
        <v>84.631037701974861</v>
      </c>
      <c r="P71" s="93">
        <f t="shared" ca="1" si="41"/>
        <v>84.631037701974861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116140</v>
      </c>
      <c r="N88" s="155">
        <f t="shared" ca="1" si="49"/>
        <v>93950</v>
      </c>
      <c r="O88" s="155">
        <f t="shared" ref="O88:O96" ca="1" si="50">IF(L88&gt;0,N88*100/L88,0)</f>
        <v>80.893748923712764</v>
      </c>
      <c r="P88" s="155">
        <f t="shared" ref="P88:P96" ca="1" si="51">IF(M88&gt;0,N88*100/M88,0)</f>
        <v>80.893748923712764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116140</v>
      </c>
      <c r="N90" s="93">
        <f t="shared" ca="1" si="52"/>
        <v>93950</v>
      </c>
      <c r="O90" s="93">
        <f t="shared" ca="1" si="50"/>
        <v>80.893748923712764</v>
      </c>
      <c r="P90" s="93">
        <f t="shared" ca="1" si="51"/>
        <v>80.893748923712764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116140</v>
      </c>
      <c r="N91" s="497">
        <f t="shared" ca="1" si="53"/>
        <v>93950</v>
      </c>
      <c r="O91" s="497">
        <f t="shared" ca="1" si="50"/>
        <v>80.893748923712764</v>
      </c>
      <c r="P91" s="497">
        <f t="shared" ca="1" si="51"/>
        <v>80.893748923712764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IFERROR(__xludf.DUMMYFUNCTION("IMPORTRANGE(""https://docs.google.com/spreadsheets/d/1MeEWN-I1oV_STSDYn1IFDPWt_1FKiwhDph83XaGc0o0/edit?usp=sharing"",""งบพรบ!AV72"")"),116140)</f>
        <v>116140</v>
      </c>
      <c r="N93" s="93">
        <f ca="1">IFERROR(__xludf.DUMMYFUNCTION("IMPORTRANGE(""https://docs.google.com/spreadsheets/d/1MeEWN-I1oV_STSDYn1IFDPWt_1FKiwhDph83XaGc0o0/edit?usp=sharing"",""งบพรบ!AX72"")"),93950)</f>
        <v>93950</v>
      </c>
      <c r="O93" s="93">
        <f t="shared" ca="1" si="50"/>
        <v>80.893748923712764</v>
      </c>
      <c r="P93" s="93">
        <f t="shared" ca="1" si="51"/>
        <v>80.893748923712764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7280</v>
      </c>
      <c r="O149" s="155">
        <f t="shared" ref="O149:O157" ca="1" si="78">IF(L149&gt;0,N149*100/L149,0)</f>
        <v>97.066666666666663</v>
      </c>
      <c r="P149" s="155">
        <f t="shared" ref="P149:P157" ca="1" si="79">IF(M149&gt;0,N149*100/M149,0)</f>
        <v>97.066666666666663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7280</v>
      </c>
      <c r="O151" s="93">
        <f t="shared" ca="1" si="78"/>
        <v>97.066666666666663</v>
      </c>
      <c r="P151" s="93">
        <f t="shared" ca="1" si="79"/>
        <v>97.066666666666663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7280</v>
      </c>
      <c r="O152" s="497">
        <f t="shared" ca="1" si="78"/>
        <v>97.066666666666663</v>
      </c>
      <c r="P152" s="497">
        <f t="shared" ca="1" si="79"/>
        <v>97.066666666666663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IFERROR(__xludf.DUMMYFUNCTION("IMPORTRANGE(""https://docs.google.com/spreadsheets/d/1MeEWN-I1oV_STSDYn1IFDPWt_1FKiwhDph83XaGc0o0/edit?usp=sharing"",""งบพรบ!CB72"")"),7280)</f>
        <v>7280</v>
      </c>
      <c r="O154" s="93">
        <f t="shared" ca="1" si="78"/>
        <v>97.066666666666663</v>
      </c>
      <c r="P154" s="93">
        <f t="shared" ca="1" si="79"/>
        <v>97.066666666666663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33050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33050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33050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IFERROR(__xludf.DUMMYFUNCTION("IMPORTRANGE(""https://docs.google.com/spreadsheets/d/1MeEWN-I1oV_STSDYn1IFDPWt_1FKiwhDph83XaGc0o0/edit?usp=sharing"",""งบพรบ!CJ72"")"),33050)</f>
        <v>33050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27000</v>
      </c>
      <c r="N181" s="155">
        <f t="shared" ca="1" si="92"/>
        <v>24950</v>
      </c>
      <c r="O181" s="155">
        <f t="shared" ref="O181:O189" ca="1" si="93">IF(L181&gt;0,N181*100/L181,0)</f>
        <v>92.407407407407405</v>
      </c>
      <c r="P181" s="155">
        <f t="shared" ref="P181:P189" ca="1" si="94">IF(M181&gt;0,N181*100/M181,0)</f>
        <v>92.407407407407405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27000</v>
      </c>
      <c r="N183" s="93">
        <f t="shared" ca="1" si="95"/>
        <v>24950</v>
      </c>
      <c r="O183" s="93">
        <f t="shared" ca="1" si="93"/>
        <v>92.407407407407405</v>
      </c>
      <c r="P183" s="93">
        <f t="shared" ca="1" si="94"/>
        <v>92.407407407407405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27000</v>
      </c>
      <c r="N184" s="497">
        <f t="shared" ca="1" si="96"/>
        <v>24950</v>
      </c>
      <c r="O184" s="497">
        <f t="shared" ca="1" si="93"/>
        <v>92.407407407407405</v>
      </c>
      <c r="P184" s="497">
        <f t="shared" ca="1" si="94"/>
        <v>92.407407407407405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IFERROR(__xludf.DUMMYFUNCTION("IMPORTRANGE(""https://docs.google.com/spreadsheets/d/1MeEWN-I1oV_STSDYn1IFDPWt_1FKiwhDph83XaGc0o0/edit?usp=sharing"",""งบพรบ!CT72"")"),27000)</f>
        <v>27000</v>
      </c>
      <c r="N186" s="93">
        <f ca="1">IFERROR(__xludf.DUMMYFUNCTION("IMPORTRANGE(""https://docs.google.com/spreadsheets/d/1MeEWN-I1oV_STSDYn1IFDPWt_1FKiwhDph83XaGc0o0/edit?usp=sharing"",""งบพรบ!CV72"")"),24950)</f>
        <v>24950</v>
      </c>
      <c r="O186" s="93">
        <f t="shared" ca="1" si="93"/>
        <v>92.407407407407405</v>
      </c>
      <c r="P186" s="93">
        <f t="shared" ca="1" si="94"/>
        <v>92.407407407407405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5050</v>
      </c>
      <c r="O191" s="155">
        <f ca="1">IF(L191&gt;0,N191*100/L191,0)</f>
        <v>84.166666666666671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90+41</f>
        <v>131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6900</v>
      </c>
      <c r="O217" s="155">
        <f ca="1">IF(L217&gt;0,N217*100/L217,0)</f>
        <v>86.25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2100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4800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26900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IFERROR(__xludf.DUMMYFUNCTION("IMPORTRANGE(""https://docs.google.com/spreadsheets/d/1MeEWN-I1oV_STSDYn1IFDPWt_1FKiwhDph83XaGc0o0/edit?usp=sharing"",""งบพรบ!DD72"")"),26900)</f>
        <v>26900</v>
      </c>
      <c r="N266" s="93">
        <f ca="1">IFERROR(__xludf.DUMMYFUNCTION("IMPORTRANGE(""https://docs.google.com/spreadsheets/d/1MeEWN-I1oV_STSDYn1IFDPWt_1FKiwhDph83XaGc0o0/edit?usp=sharing"",""งบพรบ!DF72"")"),26900)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29250</v>
      </c>
      <c r="O277" s="155">
        <f t="shared" ref="O277:O285" ca="1" si="126">IF(L277&gt;0,N277*100/L277,0)</f>
        <v>71.324067300658371</v>
      </c>
      <c r="P277" s="155">
        <f t="shared" ref="P277:P285" ca="1" si="127">IF(M277&gt;0,N277*100/M277,0)</f>
        <v>71.324067300658371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29250</v>
      </c>
      <c r="O279" s="93">
        <f t="shared" ca="1" si="126"/>
        <v>71.324067300658371</v>
      </c>
      <c r="P279" s="93">
        <f t="shared" ca="1" si="127"/>
        <v>71.324067300658371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29250</v>
      </c>
      <c r="O280" s="497">
        <f t="shared" ca="1" si="126"/>
        <v>71.324067300658371</v>
      </c>
      <c r="P280" s="497">
        <f t="shared" ca="1" si="127"/>
        <v>71.324067300658371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IFERROR(__xludf.DUMMYFUNCTION("IMPORTRANGE(""https://docs.google.com/spreadsheets/d/1MeEWN-I1oV_STSDYn1IFDPWt_1FKiwhDph83XaGc0o0/edit?usp=sharing"",""งบพรบ!DN72"")"),41010)</f>
        <v>41010</v>
      </c>
      <c r="N282" s="93">
        <f ca="1">IFERROR(__xludf.DUMMYFUNCTION("IMPORTRANGE(""https://docs.google.com/spreadsheets/d/1MeEWN-I1oV_STSDYn1IFDPWt_1FKiwhDph83XaGc0o0/edit?usp=sharing"",""งบพรบ!DP72"")"),29250)</f>
        <v>29250</v>
      </c>
      <c r="O282" s="93">
        <f t="shared" ca="1" si="126"/>
        <v>71.324067300658371</v>
      </c>
      <c r="P282" s="93">
        <f t="shared" ca="1" si="127"/>
        <v>71.324067300658371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47258</v>
      </c>
      <c r="O298" s="155">
        <f t="shared" ref="O298:O306" ca="1" si="136">IF(L298&gt;0,N298*100/L298,0)</f>
        <v>74.072100313479623</v>
      </c>
      <c r="P298" s="155">
        <f t="shared" ref="P298:P306" ca="1" si="137">IF(M298&gt;0,N298*100/M298,0)</f>
        <v>74.072100313479623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47258</v>
      </c>
      <c r="O300" s="93">
        <f t="shared" ca="1" si="136"/>
        <v>74.072100313479623</v>
      </c>
      <c r="P300" s="93">
        <f t="shared" ca="1" si="137"/>
        <v>74.072100313479623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47258</v>
      </c>
      <c r="O301" s="497">
        <f t="shared" ca="1" si="136"/>
        <v>74.072100313479623</v>
      </c>
      <c r="P301" s="497">
        <f t="shared" ca="1" si="137"/>
        <v>74.072100313479623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IFERROR(__xludf.DUMMYFUNCTION("IMPORTRANGE(""https://docs.google.com/spreadsheets/d/1MeEWN-I1oV_STSDYn1IFDPWt_1FKiwhDph83XaGc0o0/edit?usp=sharing"",""งบพรบ!DX72"")"),63800)</f>
        <v>63800</v>
      </c>
      <c r="N303" s="93">
        <f ca="1">IFERROR(__xludf.DUMMYFUNCTION("IMPORTRANGE(""https://docs.google.com/spreadsheets/d/1MeEWN-I1oV_STSDYn1IFDPWt_1FKiwhDph83XaGc0o0/edit?usp=sharing"",""งบพรบ!DZ72"")"),47258)</f>
        <v>47258</v>
      </c>
      <c r="O303" s="93">
        <f t="shared" ca="1" si="136"/>
        <v>74.072100313479623</v>
      </c>
      <c r="P303" s="93">
        <f t="shared" ca="1" si="137"/>
        <v>74.072100313479623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2828</v>
      </c>
      <c r="K327" s="445">
        <f ca="1">IF(I327&gt;0,J327*100/I327,0)</f>
        <v>122.95652173913044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131723.47</v>
      </c>
      <c r="O328" s="155">
        <f t="shared" ref="O328:O336" ca="1" si="150">IF(L328&gt;0,N328*100/L328,0)</f>
        <v>79.351487951807229</v>
      </c>
      <c r="P328" s="155">
        <f t="shared" ref="P328:P336" ca="1" si="151">IF(M328&gt;0,N328*100/M328,0)</f>
        <v>78.174166172106823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131723.47</v>
      </c>
      <c r="O330" s="93">
        <f t="shared" ca="1" si="150"/>
        <v>79.351487951807229</v>
      </c>
      <c r="P330" s="93">
        <f t="shared" ca="1" si="151"/>
        <v>78.174166172106823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131723.47</v>
      </c>
      <c r="O331" s="497">
        <f t="shared" ca="1" si="150"/>
        <v>79.351487951807229</v>
      </c>
      <c r="P331" s="497">
        <f t="shared" ca="1" si="151"/>
        <v>78.174166172106823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IFERROR(__xludf.DUMMYFUNCTION("IMPORTRANGE(""https://docs.google.com/spreadsheets/d/1MeEWN-I1oV_STSDYn1IFDPWt_1FKiwhDph83XaGc0o0/edit?usp=sharing"",""งบพรบ!ER72"")"),168500)</f>
        <v>168500</v>
      </c>
      <c r="N333" s="93">
        <f ca="1">IFERROR(__xludf.DUMMYFUNCTION("IMPORTRANGE(""https://docs.google.com/spreadsheets/d/1MeEWN-I1oV_STSDYn1IFDPWt_1FKiwhDph83XaGc0o0/edit?usp=sharing"",""งบพรบ!ET72"")"),131723.47)</f>
        <v>131723.47</v>
      </c>
      <c r="O333" s="93">
        <f t="shared" ca="1" si="150"/>
        <v>79.351487951807229</v>
      </c>
      <c r="P333" s="93">
        <f t="shared" ca="1" si="151"/>
        <v>78.174166172106823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IFERROR(__xludf.DUMMYFUNCTION("IMPORTRANGE(""https://docs.google.com/spreadsheets/d/1kVcqe37tkHyjCSG3S0O1AXqVkqjo8mSIZil3BcpIysc/edit?usp=sharing"",""ศูนย์!D72"")"),2633)</f>
        <v>2633</v>
      </c>
      <c r="K338" s="497">
        <f ca="1">IF(I338&gt;0,J338*100/I338,0)</f>
        <v>114.47826086956522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1307600</v>
      </c>
      <c r="N345" s="155">
        <f t="shared" ca="1" si="155"/>
        <v>946124.64</v>
      </c>
      <c r="O345" s="155">
        <f t="shared" ref="O345:O353" ca="1" si="156">IF(L345&gt;0,N345*100/L345,0)</f>
        <v>82.74008867589572</v>
      </c>
      <c r="P345" s="155">
        <f t="shared" ref="P345:P353" ca="1" si="157">IF(M345&gt;0,N345*100/M345,0)</f>
        <v>72.355815234016518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1307600</v>
      </c>
      <c r="N347" s="93">
        <f t="shared" ca="1" si="158"/>
        <v>946124.64</v>
      </c>
      <c r="O347" s="93">
        <f t="shared" ca="1" si="156"/>
        <v>82.74008867589572</v>
      </c>
      <c r="P347" s="93">
        <f t="shared" ca="1" si="157"/>
        <v>72.355815234016518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1164000</v>
      </c>
      <c r="N348" s="497">
        <f t="shared" ca="1" si="159"/>
        <v>802524.64</v>
      </c>
      <c r="O348" s="497">
        <f t="shared" ca="1" si="156"/>
        <v>80.261292742201647</v>
      </c>
      <c r="P348" s="497">
        <f t="shared" ca="1" si="157"/>
        <v>68.945415807560138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IFERROR(__xludf.DUMMYFUNCTION("IMPORTRANGE(""https://docs.google.com/spreadsheets/d/1MeEWN-I1oV_STSDYn1IFDPWt_1FKiwhDph83XaGc0o0/edit?usp=sharing"",""งบพรบ!FB72"")"),1164000)</f>
        <v>1164000</v>
      </c>
      <c r="N350" s="93">
        <f ca="1">IFERROR(__xludf.DUMMYFUNCTION("IMPORTRANGE(""https://docs.google.com/spreadsheets/d/1MeEWN-I1oV_STSDYn1IFDPWt_1FKiwhDph83XaGc0o0/edit?usp=sharing"",""งบพรบ!FD72"")"),802524.64)</f>
        <v>802524.64</v>
      </c>
      <c r="O350" s="93">
        <f t="shared" ca="1" si="156"/>
        <v>80.261292742201647</v>
      </c>
      <c r="P350" s="93">
        <f t="shared" ca="1" si="157"/>
        <v>68.945415807560138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196</v>
      </c>
      <c r="K355" s="465">
        <f ca="1">IF(I355&gt;0,J355*100/I355,0)</f>
        <v>89.090909090909093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IFERROR(__xludf.DUMMYFUNCTION("IMPORTRANGE(""https://docs.google.com/spreadsheets/d/1XWAQStnk-4SwqDmLtmXYiTMKHgktTP8We1SCoS47DrQ/edit?usp=sharing"",""จัดที่ดิน!W72"")"),378)</f>
        <v>378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IFERROR(__xludf.DUMMYFUNCTION("IMPORTRANGE(""https://docs.google.com/spreadsheets/d/1XWAQStnk-4SwqDmLtmXYiTMKHgktTP8We1SCoS47DrQ/edit?usp=sharing"",""จัดที่ดิน!X72"")"),2391.35)</f>
        <v>2391.35</v>
      </c>
      <c r="K359" s="497">
        <f t="shared" ca="1" si="161"/>
        <v>113.87380952380953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IFERROR(__xludf.DUMMYFUNCTION("IMPORTRANGE(""https://docs.google.com/spreadsheets/d/1XWAQStnk-4SwqDmLtmXYiTMKHgktTP8We1SCoS47DrQ/edit?usp=sharing"",""จัดที่ดิน!Y72"")"),196)</f>
        <v>196</v>
      </c>
      <c r="K360" s="497">
        <f t="shared" ca="1" si="161"/>
        <v>89.090909090909093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IFERROR(__xludf.DUMMYFUNCTION("IMPORTRANGE(""https://docs.google.com/spreadsheets/d/1XWAQStnk-4SwqDmLtmXYiTMKHgktTP8We1SCoS47DrQ/edit?usp=sharing"",""จัดที่ดิน!Z72"")"),1317.29)</f>
        <v>1317.29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IFERROR(__xludf.DUMMYFUNCTION("IMPORTRANGE(""https://docs.google.com/spreadsheets/d/1XWAQStnk-4SwqDmLtmXYiTMKHgktTP8We1SCoS47DrQ/edit?usp=sharing"",""จัดที่ดิน!AA72"")"),196)</f>
        <v>196</v>
      </c>
      <c r="K362" s="497">
        <f t="shared" ca="1" si="161"/>
        <v>89.090909090909093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IFERROR(__xludf.DUMMYFUNCTION("IMPORTRANGE(""https://docs.google.com/spreadsheets/d/1XWAQStnk-4SwqDmLtmXYiTMKHgktTP8We1SCoS47DrQ/edit?usp=sharing"",""จัดที่ดิน!AB72"")"),1317.29)</f>
        <v>1317.29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360</v>
      </c>
      <c r="K364" s="479">
        <f t="shared" ca="1" si="161"/>
        <v>100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59</v>
      </c>
      <c r="K365" s="491">
        <f t="shared" ca="1" si="161"/>
        <v>147.5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IFERROR(__xludf.DUMMYFUNCTION("IMPORTRANGE(""https://docs.google.com/spreadsheets/d/1XWAQStnk-4SwqDmLtmXYiTMKHgktTP8We1SCoS47DrQ/edit?usp=sharing"",""จัดที่ดิน!E72"")"),89)</f>
        <v>89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IFERROR(__xludf.DUMMYFUNCTION("IMPORTRANGE(""https://docs.google.com/spreadsheets/d/1XWAQStnk-4SwqDmLtmXYiTMKHgktTP8We1SCoS47DrQ/edit?usp=sharing"",""จัดที่ดิน!F72"")"),455.8)</f>
        <v>455.8</v>
      </c>
      <c r="K369" s="497">
        <f t="shared" ca="1" si="163"/>
        <v>151.93333333333334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IFERROR(__xludf.DUMMYFUNCTION("IMPORTRANGE(""https://docs.google.com/spreadsheets/d/1XWAQStnk-4SwqDmLtmXYiTMKHgktTP8We1SCoS47DrQ/edit?usp=sharing"",""จัดที่ดิน!G72"")"),59)</f>
        <v>59</v>
      </c>
      <c r="K370" s="497">
        <f t="shared" ca="1" si="163"/>
        <v>147.5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IFERROR(__xludf.DUMMYFUNCTION("IMPORTRANGE(""https://docs.google.com/spreadsheets/d/1XWAQStnk-4SwqDmLtmXYiTMKHgktTP8We1SCoS47DrQ/edit?usp=sharing"",""จัดที่ดิน!H72"")"),327.79)</f>
        <v>327.79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IFERROR(__xludf.DUMMYFUNCTION("IMPORTRANGE(""https://docs.google.com/spreadsheets/d/1XWAQStnk-4SwqDmLtmXYiTMKHgktTP8We1SCoS47DrQ/edit?usp=sharing"",""จัดที่ดิน!I72"")"),59)</f>
        <v>59</v>
      </c>
      <c r="K372" s="497">
        <f t="shared" ca="1" si="163"/>
        <v>147.5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IFERROR(__xludf.DUMMYFUNCTION("IMPORTRANGE(""https://docs.google.com/spreadsheets/d/1XWAQStnk-4SwqDmLtmXYiTMKHgktTP8We1SCoS47DrQ/edit?usp=sharing"",""จัดที่ดิน!J72"")"),327.79)</f>
        <v>327.79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301</v>
      </c>
      <c r="K374" s="491">
        <f t="shared" ca="1" si="163"/>
        <v>94.0625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IFERROR(__xludf.DUMMYFUNCTION("IMPORTRANGE(""https://docs.google.com/spreadsheets/d/1XWAQStnk-4SwqDmLtmXYiTMKHgktTP8We1SCoS47DrQ/edit?usp=sharing"",""จัดที่ดิน!AH72"")"),289)</f>
        <v>289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IFERROR(__xludf.DUMMYFUNCTION("IMPORTRANGE(""https://docs.google.com/spreadsheets/d/1XWAQStnk-4SwqDmLtmXYiTMKHgktTP8We1SCoS47DrQ/edit?usp=sharing"",""จัดที่ดิน!AI72"")"),1935.55)</f>
        <v>1935.55</v>
      </c>
      <c r="K378" s="497">
        <f t="shared" ca="1" si="164"/>
        <v>107.53055555555555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IFERROR(__xludf.DUMMYFUNCTION("IMPORTRANGE(""https://docs.google.com/spreadsheets/d/1XWAQStnk-4SwqDmLtmXYiTMKHgktTP8We1SCoS47DrQ/edit?usp=sharing"",""จัดที่ดิน!AJ72"")"),301)</f>
        <v>301</v>
      </c>
      <c r="K379" s="497">
        <f t="shared" ca="1" si="164"/>
        <v>94.0625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IFERROR(__xludf.DUMMYFUNCTION("IMPORTRANGE(""https://docs.google.com/spreadsheets/d/1XWAQStnk-4SwqDmLtmXYiTMKHgktTP8We1SCoS47DrQ/edit?usp=sharing"",""จัดที่ดิน!AK72"")"),2965.48)</f>
        <v>2965.48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IFERROR(__xludf.DUMMYFUNCTION("IMPORTRANGE(""https://docs.google.com/spreadsheets/d/1XWAQStnk-4SwqDmLtmXYiTMKHgktTP8We1SCoS47DrQ/edit?usp=sharing"",""จัดที่ดิน!AL72"")"),301)</f>
        <v>301</v>
      </c>
      <c r="K381" s="497">
        <f t="shared" ca="1" si="164"/>
        <v>94.0625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IFERROR(__xludf.DUMMYFUNCTION("IMPORTRANGE(""https://docs.google.com/spreadsheets/d/1XWAQStnk-4SwqDmLtmXYiTMKHgktTP8We1SCoS47DrQ/edit?usp=sharing"",""จัดที่ดิน!AM72"")"),2965.48)</f>
        <v>2965.48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IFERROR(__xludf.DUMMYFUNCTION("IMPORTRANGE(""https://docs.google.com/spreadsheets/d/1XWAQStnk-4SwqDmLtmXYiTMKHgktTP8We1SCoS47DrQ/edit?usp=sharing"",""จัดที่ดิน!AP72"")"),85)</f>
        <v>85</v>
      </c>
      <c r="K385" s="502">
        <f ca="1">IF(I385&gt;0,J385*100/I385,0)</f>
        <v>212.5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1760768</v>
      </c>
      <c r="M414" s="549">
        <f t="shared" ca="1" si="181"/>
        <v>1753178</v>
      </c>
      <c r="N414" s="549">
        <f t="shared" si="181"/>
        <v>1591153.07</v>
      </c>
      <c r="O414" s="549">
        <f ca="1">IF(L414&gt;0,N414*100/L414,0)</f>
        <v>90.366991562772611</v>
      </c>
      <c r="P414" s="549">
        <f ca="1">IF(M414&gt;0,N414*100/M414,0)</f>
        <v>90.758215651804889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197910</v>
      </c>
      <c r="N419" s="155">
        <f t="shared" si="184"/>
        <v>197910</v>
      </c>
      <c r="O419" s="155">
        <f t="shared" ref="O419:O424" ca="1" si="185">IF(L419&gt;0,N419*100/L419,0)</f>
        <v>96.306569343065689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197910</v>
      </c>
      <c r="N421" s="93">
        <f t="shared" si="187"/>
        <v>197910</v>
      </c>
      <c r="O421" s="93">
        <f t="shared" ca="1" si="185"/>
        <v>96.306569343065689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197910</v>
      </c>
      <c r="N422" s="497">
        <f t="shared" si="188"/>
        <v>197910</v>
      </c>
      <c r="O422" s="497">
        <f t="shared" ca="1" si="185"/>
        <v>96.306569343065689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</f>
        <v>197910</v>
      </c>
      <c r="N424" s="93">
        <f>N425+N426+N427+N428</f>
        <v>197910</v>
      </c>
      <c r="O424" s="93">
        <f t="shared" ca="1" si="185"/>
        <v>96.306569343065689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</f>
        <v>167650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3080+17600+9580</f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269313.24</v>
      </c>
      <c r="O444" s="195">
        <f t="shared" ref="O444:O449" ca="1" si="198">IF(L444&gt;0,N444*100/L444,0)</f>
        <v>87.105647195808274</v>
      </c>
      <c r="P444" s="195">
        <f t="shared" ref="P444:P449" ca="1" si="199">IF(M444&gt;0,N444*100/M444,0)</f>
        <v>87.105647195808274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269313.24</v>
      </c>
      <c r="O446" s="93">
        <f t="shared" ca="1" si="198"/>
        <v>87.105647195808274</v>
      </c>
      <c r="P446" s="93">
        <f t="shared" ca="1" si="199"/>
        <v>87.105647195808274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269313.24</v>
      </c>
      <c r="O447" s="497">
        <f t="shared" ca="1" si="198"/>
        <v>87.105647195808274</v>
      </c>
      <c r="P447" s="497">
        <f t="shared" ca="1" si="199"/>
        <v>87.105647195808274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269313.24</v>
      </c>
      <c r="O449" s="93">
        <f t="shared" ca="1" si="198"/>
        <v>87.105647195808274</v>
      </c>
      <c r="P449" s="93">
        <f t="shared" ca="1" si="199"/>
        <v>87.105647195808274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103133.24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13630+5000+2420+13250+6980</f>
        <v>41280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330863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330863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330863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330863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252000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15036+1350+710+6674+3490</f>
        <v>27260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36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36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4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ca="1" si="236"/>
        <v>496730</v>
      </c>
      <c r="N544" s="155">
        <f t="shared" si="236"/>
        <v>441983.58999999997</v>
      </c>
      <c r="O544" s="155">
        <f t="shared" ref="O544:O549" ca="1" si="237">IF(L544&gt;0,N544*100/L544,0)</f>
        <v>88.978638294445673</v>
      </c>
      <c r="P544" s="155">
        <f t="shared" ref="P544:P549" ca="1" si="238">IF(M544&gt;0,N544*100/M544,0)</f>
        <v>88.978638294445673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496730</v>
      </c>
      <c r="M546" s="93">
        <f t="shared" ca="1" si="240"/>
        <v>496730</v>
      </c>
      <c r="N546" s="93">
        <f t="shared" si="240"/>
        <v>441983.58999999997</v>
      </c>
      <c r="O546" s="93">
        <f t="shared" ca="1" si="237"/>
        <v>88.978638294445673</v>
      </c>
      <c r="P546" s="93">
        <f t="shared" ca="1" si="238"/>
        <v>88.978638294445673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ca="1" si="241"/>
        <v>496730</v>
      </c>
      <c r="N547" s="497">
        <f t="shared" si="241"/>
        <v>441983.58999999997</v>
      </c>
      <c r="O547" s="497">
        <f t="shared" ca="1" si="237"/>
        <v>88.978638294445673</v>
      </c>
      <c r="P547" s="497">
        <f t="shared" ca="1" si="238"/>
        <v>88.978638294445673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f ca="1">L549</f>
        <v>496730</v>
      </c>
      <c r="N549" s="93">
        <f>N550+N551+N552+N553+N554</f>
        <v>441983.58999999997</v>
      </c>
      <c r="O549" s="93">
        <f t="shared" ca="1" si="237"/>
        <v>88.978638294445673</v>
      </c>
      <c r="P549" s="93">
        <f t="shared" ca="1" si="238"/>
        <v>88.978638294445673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101740.24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60240+38500+3570+13580+7380+23910.35+54273+119930+18860</f>
        <v>340243.35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903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903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903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903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903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903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2726</v>
      </c>
      <c r="K592" s="672">
        <f t="shared" ref="K592:K594" ca="1" si="254">IF(I592&gt;0,J592*100/I592,0)</f>
        <v>65.565253782749565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2726</v>
      </c>
      <c r="K593" s="411">
        <f t="shared" ca="1" si="254"/>
        <v>65.565253782749565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302</v>
      </c>
      <c r="K594" s="411">
        <f t="shared" ca="1" si="254"/>
        <v>61.758691206543965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1313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164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1002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130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311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34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1413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138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1413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54</v>
      </c>
      <c r="K628" s="737">
        <f ca="1">IF(I628&gt;0,J628*100/I628,0)</f>
        <v>54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340835.24</v>
      </c>
      <c r="O629" s="195">
        <f t="shared" ref="O629:O634" ca="1" si="264">IF(L629&gt;0,N629*100/L629,0)</f>
        <v>89.337310459614955</v>
      </c>
      <c r="P629" s="195">
        <f t="shared" ref="P629:P634" ca="1" si="265">IF(M629&gt;0,N629*100/M629,0)</f>
        <v>89.337310459614955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340835.24</v>
      </c>
      <c r="O631" s="93">
        <f t="shared" ca="1" si="264"/>
        <v>89.337310459614955</v>
      </c>
      <c r="P631" s="93">
        <f t="shared" ca="1" si="265"/>
        <v>89.337310459614955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340835.24</v>
      </c>
      <c r="O632" s="497">
        <f t="shared" ca="1" si="264"/>
        <v>89.337310459614955</v>
      </c>
      <c r="P632" s="497">
        <f t="shared" ca="1" si="265"/>
        <v>89.337310459614955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</f>
        <v>381515</v>
      </c>
      <c r="N634" s="93">
        <f>N635+N636+N637+N638</f>
        <v>340835.24</v>
      </c>
      <c r="O634" s="93">
        <f t="shared" ca="1" si="264"/>
        <v>89.337310459614955</v>
      </c>
      <c r="P634" s="93">
        <f t="shared" ca="1" si="265"/>
        <v>89.337310459614955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103133.24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53500+4000+79430+800+2900+30272+66800</f>
        <v>237702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IFERROR(__xludf.DUMMYFUNCTION("IMPORTRANGE(""https://docs.google.com/spreadsheets/d/1XWAQStnk-4SwqDmLtmXYiTMKHgktTP8We1SCoS47DrQ/edit?usp=sharing"",""จัดที่ดิน!AS72"")"),125)</f>
        <v>125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IFERROR(__xludf.DUMMYFUNCTION("IMPORTRANGE(""https://docs.google.com/spreadsheets/d/1XWAQStnk-4SwqDmLtmXYiTMKHgktTP8We1SCoS47DrQ/edit?usp=sharing"",""จัดที่ดิน!AT72"")"),76.66)</f>
        <v>76.66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IFERROR(__xludf.DUMMYFUNCTION("IMPORTRANGE(""https://docs.google.com/spreadsheets/d/1XWAQStnk-4SwqDmLtmXYiTMKHgktTP8We1SCoS47DrQ/edit?usp=sharing"",""จัดที่ดิน!AU72"")"),138)</f>
        <v>138</v>
      </c>
      <c r="K647" s="163">
        <f t="shared" ca="1" si="271"/>
        <v>138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IFERROR(__xludf.DUMMYFUNCTION("IMPORTRANGE(""https://docs.google.com/spreadsheets/d/1XWAQStnk-4SwqDmLtmXYiTMKHgktTP8We1SCoS47DrQ/edit?usp=sharing"",""จัดที่ดิน!AV72"")"),87.63)</f>
        <v>87.63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IFERROR(__xludf.DUMMYFUNCTION("IMPORTRANGE(""https://docs.google.com/spreadsheets/d/1XWAQStnk-4SwqDmLtmXYiTMKHgktTP8We1SCoS47DrQ/edit?usp=sharing"",""จัดที่ดิน!AW72"")"),106)</f>
        <v>106</v>
      </c>
      <c r="K649" s="163">
        <f t="shared" ca="1" si="271"/>
        <v>106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IFERROR(__xludf.DUMMYFUNCTION("IMPORTRANGE(""https://docs.google.com/spreadsheets/d/1XWAQStnk-4SwqDmLtmXYiTMKHgktTP8We1SCoS47DrQ/edit?usp=sharing"",""จัดที่ดิน!AX72"")"),57.49)</f>
        <v>57.49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IFERROR(__xludf.DUMMYFUNCTION("IMPORTRANGE(""https://docs.google.com/spreadsheets/d/1XWAQStnk-4SwqDmLtmXYiTMKHgktTP8We1SCoS47DrQ/edit?usp=sharing"",""จัดที่ดิน!AY72"")"),54)</f>
        <v>54</v>
      </c>
      <c r="K651" s="163">
        <f t="shared" ca="1" si="271"/>
        <v>54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IFERROR(__xludf.DUMMYFUNCTION("IMPORTRANGE(""https://docs.google.com/spreadsheets/d/1XWAQStnk-4SwqDmLtmXYiTMKHgktTP8We1SCoS47DrQ/edit?usp=sharing"",""จัดที่ดิน!AZ72"")"),36)</f>
        <v>36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0</v>
      </c>
      <c r="O658" s="497">
        <f t="shared" ca="1" si="274"/>
        <v>0</v>
      </c>
      <c r="P658" s="497">
        <f t="shared" ca="1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</f>
        <v>12400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24580</v>
      </c>
      <c r="N685" s="195">
        <f t="shared" si="282"/>
        <v>10248</v>
      </c>
      <c r="O685" s="195">
        <f t="shared" ref="O685:O688" ca="1" si="283">IF(L685&gt;0,N685*100/L685,0)</f>
        <v>41.692432872253868</v>
      </c>
      <c r="P685" s="195">
        <f t="shared" ref="P685:P688" ca="1" si="284">IF(M685&gt;0,N685*100/M685,0)</f>
        <v>41.692432872253868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24580</v>
      </c>
      <c r="N687" s="93">
        <f t="shared" si="285"/>
        <v>10248</v>
      </c>
      <c r="O687" s="93">
        <f t="shared" ca="1" si="283"/>
        <v>41.692432872253868</v>
      </c>
      <c r="P687" s="93">
        <f t="shared" ca="1" si="284"/>
        <v>41.692432872253868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24580</v>
      </c>
      <c r="N688" s="497">
        <f t="shared" si="286"/>
        <v>10248</v>
      </c>
      <c r="O688" s="497">
        <f t="shared" ca="1" si="283"/>
        <v>41.692432872253868</v>
      </c>
      <c r="P688" s="497">
        <f t="shared" ca="1" si="284"/>
        <v>41.692432872253868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</f>
        <v>24580</v>
      </c>
      <c r="N690" s="93">
        <f>N691+N692+N693+N694</f>
        <v>10248</v>
      </c>
      <c r="O690" s="93">
        <f ca="1">IF(L690&gt;0,N690*100/L690,0)</f>
        <v>41.692432872253868</v>
      </c>
      <c r="P690" s="93">
        <f ca="1">IF(M690&gt;0,N690*100/M690,0)</f>
        <v>41.692432872253868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1400+8848</f>
        <v>10248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6</v>
      </c>
      <c r="K721" s="195">
        <f t="shared" ca="1" si="291"/>
        <v>20.689655172413794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99.26</v>
      </c>
      <c r="K722" s="195">
        <f t="shared" ca="1" si="291"/>
        <v>33.086666666666666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IFERROR(__xludf.DUMMYFUNCTION("IMPORTRANGE(""https://docs.google.com/spreadsheets/d/1XWAQStnk-4SwqDmLtmXYiTMKHgktTP8We1SCoS47DrQ/edit?usp=sharing"",""จัดที่ดิน!BM72"")"),6)</f>
        <v>6</v>
      </c>
      <c r="K723" s="497">
        <f t="shared" ca="1" si="291"/>
        <v>30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IFERROR(__xludf.DUMMYFUNCTION("IMPORTRANGE(""https://docs.google.com/spreadsheets/d/1XWAQStnk-4SwqDmLtmXYiTMKHgktTP8We1SCoS47DrQ/edit?usp=sharing"",""จัดที่ดิน!BN72"")"),7)</f>
        <v>7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IFERROR(__xludf.DUMMYFUNCTION("IMPORTRANGE(""https://docs.google.com/spreadsheets/d/1XWAQStnk-4SwqDmLtmXYiTMKHgktTP8We1SCoS47DrQ/edit?usp=sharing"",""จัดที่ดิน!BO72"")"),99.26)</f>
        <v>99.26</v>
      </c>
      <c r="K725" s="497">
        <f t="shared" ref="K725:K726" ca="1" si="292">IF(I725&gt;0,J725*100/I725,0)</f>
        <v>49.63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/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/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IFERROR(__xludf.DUMMYFUNCTION("IMPORTRANGE(""https://docs.google.com/spreadsheets/d/19vJNZY_5yjcGF2XGBMNZRCAIB0Kwfpjp8YEOfu-bneM/edit?usp=sharing"",""งานกองทุน!F72"")"),21074687.79)</f>
        <v>21074687.789999999</v>
      </c>
      <c r="K821" s="497">
        <f t="shared" ref="K821:K828" ca="1" si="335">IF(I821&gt;0,J821*100/I821,0)</f>
        <v>90.06306469470006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IFERROR(__xludf.DUMMYFUNCTION("IMPORTRANGE(""https://docs.google.com/spreadsheets/d/19vJNZY_5yjcGF2XGBMNZRCAIB0Kwfpjp8YEOfu-bneM/edit?usp=sharing"",""งานกองทุน!E72"")"),546)</f>
        <v>546</v>
      </c>
      <c r="K822" s="497">
        <f t="shared" ca="1" si="335"/>
        <v>94.791666666666671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IFERROR(__xludf.DUMMYFUNCTION("IMPORTRANGE(""https://docs.google.com/spreadsheets/d/19vJNZY_5yjcGF2XGBMNZRCAIB0Kwfpjp8YEOfu-bneM/edit?usp=sharing"",""งานกองทุน!K72"")"),531529.07)</f>
        <v>531529.06999999995</v>
      </c>
      <c r="K823" s="497">
        <f t="shared" ca="1" si="335"/>
        <v>17.72529730825951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IFERROR(__xludf.DUMMYFUNCTION("IMPORTRANGE(""https://docs.google.com/spreadsheets/d/19vJNZY_5yjcGF2XGBMNZRCAIB0Kwfpjp8YEOfu-bneM/edit?usp=sharing"",""งานกองทุน!J72"")"),46)</f>
        <v>46</v>
      </c>
      <c r="K824" s="497">
        <f t="shared" ca="1" si="335"/>
        <v>77.966101694915253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IFERROR(__xludf.DUMMYFUNCTION("IMPORTRANGE(""https://docs.google.com/spreadsheets/d/19vJNZY_5yjcGF2XGBMNZRCAIB0Kwfpjp8YEOfu-bneM/edit?usp=sharing"",""งานกองทุน!P72"")"),756813.66)</f>
        <v>756813.66</v>
      </c>
      <c r="K825" s="497">
        <f t="shared" ca="1" si="335"/>
        <v>36.996255853880882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IFERROR(__xludf.DUMMYFUNCTION("IMPORTRANGE(""https://docs.google.com/spreadsheets/d/19vJNZY_5yjcGF2XGBMNZRCAIB0Kwfpjp8YEOfu-bneM/edit?usp=sharing"",""งานกองทุน!O72"")"),261)</f>
        <v>261</v>
      </c>
      <c r="K826" s="497">
        <f t="shared" ca="1" si="335"/>
        <v>52.304609218436873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IFERROR(__xludf.DUMMYFUNCTION("IMPORTRANGE(""https://docs.google.com/spreadsheets/d/19vJNZY_5yjcGF2XGBMNZRCAIB0Kwfpjp8YEOfu-bneM/edit?usp=sharing"",""งานกองทุน!U72"")"),17715000)</f>
        <v>17715000</v>
      </c>
      <c r="K827" s="497">
        <f t="shared" ca="1" si="335"/>
        <v>88.575000000000003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IFERROR(__xludf.DUMMYFUNCTION("IMPORTRANGE(""https://docs.google.com/spreadsheets/d/19vJNZY_5yjcGF2XGBMNZRCAIB0Kwfpjp8YEOfu-bneM/edit?usp=sharing"",""งานกองทุน!T72"")"),423)</f>
        <v>423</v>
      </c>
      <c r="K828" s="502">
        <f t="shared" ca="1" si="335"/>
        <v>77.189781021897815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D578-0C8D-46F8-AF9E-705E68947EB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2037800</v>
      </c>
      <c r="N8" s="22">
        <f t="shared" ca="1" si="0"/>
        <v>1632897.08</v>
      </c>
      <c r="O8" s="22">
        <f t="shared" ref="O8:O16" ca="1" si="1">IF(L8&gt;0,N8*100/L8,0)</f>
        <v>82.022567925295988</v>
      </c>
      <c r="P8" s="22">
        <f t="shared" ref="P8:P16" ca="1" si="2">IF(M8&gt;0,N8*100/M8,0)</f>
        <v>80.130389635881826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2037800</v>
      </c>
      <c r="N10" s="30">
        <f t="shared" ca="1" si="3"/>
        <v>1632897.08</v>
      </c>
      <c r="O10" s="30">
        <f t="shared" ca="1" si="1"/>
        <v>82.022567925295988</v>
      </c>
      <c r="P10" s="30">
        <f t="shared" ca="1" si="2"/>
        <v>80.130389635881826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2007800</v>
      </c>
      <c r="N11" s="497">
        <f t="shared" ca="1" si="4"/>
        <v>1602897.08</v>
      </c>
      <c r="O11" s="497">
        <f t="shared" ca="1" si="1"/>
        <v>81.747514012209365</v>
      </c>
      <c r="P11" s="497">
        <f t="shared" ca="1" si="2"/>
        <v>79.833503336985757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2007800</v>
      </c>
      <c r="N13" s="93">
        <f t="shared" ca="1" si="5"/>
        <v>1602897.08</v>
      </c>
      <c r="O13" s="93">
        <f t="shared" ca="1" si="1"/>
        <v>81.747514012209365</v>
      </c>
      <c r="P13" s="93">
        <f t="shared" ca="1" si="2"/>
        <v>79.833503336985757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1786220</v>
      </c>
      <c r="N18" s="22">
        <f t="shared" ca="1" si="8"/>
        <v>1488842.08</v>
      </c>
      <c r="O18" s="22">
        <f t="shared" ref="O18:O26" ca="1" si="9">IF(L18&gt;0,N18*100/L18,0)</f>
        <v>85.604503193978871</v>
      </c>
      <c r="P18" s="22">
        <f t="shared" ref="P18:P26" ca="1" si="10">IF(M18&gt;0,N18*100/M18,0)</f>
        <v>83.35155132066599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1786220</v>
      </c>
      <c r="N20" s="30">
        <f t="shared" ca="1" si="11"/>
        <v>1488842.08</v>
      </c>
      <c r="O20" s="30">
        <f t="shared" ca="1" si="9"/>
        <v>85.604503193978871</v>
      </c>
      <c r="P20" s="30">
        <f t="shared" ca="1" si="10"/>
        <v>83.35155132066599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1756220</v>
      </c>
      <c r="N21" s="497">
        <f t="shared" ca="1" si="12"/>
        <v>1458842.08</v>
      </c>
      <c r="O21" s="497">
        <f t="shared" ca="1" si="9"/>
        <v>85.35183388817056</v>
      </c>
      <c r="P21" s="497">
        <f t="shared" ca="1" si="10"/>
        <v>83.067160150778378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1756220</v>
      </c>
      <c r="N23" s="93">
        <f t="shared" ca="1" si="13"/>
        <v>1458842.08</v>
      </c>
      <c r="O23" s="93">
        <f t="shared" ca="1" si="9"/>
        <v>85.35183388817056</v>
      </c>
      <c r="P23" s="93">
        <f t="shared" ca="1" si="10"/>
        <v>83.067160150778378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144055</v>
      </c>
      <c r="O28" s="22">
        <f t="shared" ref="O28:O37" ca="1" si="17">IF(L28&gt;0,N28*100/L28,0)</f>
        <v>57.260116066459972</v>
      </c>
      <c r="P28" s="22">
        <f t="shared" ref="P28:P37" ca="1" si="18">IF(M28&gt;0,N28*100/M28,0)</f>
        <v>57.260116066459972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144055</v>
      </c>
      <c r="O30" s="30">
        <f t="shared" ca="1" si="17"/>
        <v>57.260116066459972</v>
      </c>
      <c r="P30" s="30">
        <f t="shared" ca="1" si="18"/>
        <v>57.260116066459972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251580</v>
      </c>
      <c r="N31" s="497">
        <f t="shared" si="20"/>
        <v>144055</v>
      </c>
      <c r="O31" s="497">
        <f t="shared" ca="1" si="17"/>
        <v>57.260116066459972</v>
      </c>
      <c r="P31" s="497">
        <f t="shared" ca="1" si="18"/>
        <v>57.260116066459972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251580</v>
      </c>
      <c r="N33" s="93">
        <f t="shared" si="21"/>
        <v>144055</v>
      </c>
      <c r="O33" s="93">
        <f t="shared" ca="1" si="17"/>
        <v>57.260116066459972</v>
      </c>
      <c r="P33" s="93">
        <f t="shared" ca="1" si="18"/>
        <v>57.260116066459972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1786220</v>
      </c>
      <c r="N37" s="59">
        <f t="shared" ca="1" si="24"/>
        <v>1488842.08</v>
      </c>
      <c r="O37" s="59">
        <f t="shared" ca="1" si="17"/>
        <v>85.604503193978871</v>
      </c>
      <c r="P37" s="59">
        <f t="shared" ca="1" si="18"/>
        <v>83.35155132066599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136680</v>
      </c>
      <c r="N41" s="85">
        <f t="shared" ca="1" si="25"/>
        <v>128685</v>
      </c>
      <c r="O41" s="85">
        <f t="shared" ref="O41:O49" ca="1" si="26">IF(L41&gt;0,N41*100/L41,0)</f>
        <v>104.87775061124694</v>
      </c>
      <c r="P41" s="85">
        <f t="shared" ref="P41:P49" ca="1" si="27">IF(M41&gt;0,N41*100/M41,0)</f>
        <v>94.150570676031606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136680</v>
      </c>
      <c r="N43" s="92">
        <f t="shared" ca="1" si="28"/>
        <v>128685</v>
      </c>
      <c r="O43" s="92">
        <f t="shared" ca="1" si="26"/>
        <v>104.87775061124694</v>
      </c>
      <c r="P43" s="92">
        <f t="shared" ca="1" si="27"/>
        <v>94.150570676031606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136680</v>
      </c>
      <c r="N44" s="497">
        <f t="shared" ca="1" si="29"/>
        <v>128685</v>
      </c>
      <c r="O44" s="497">
        <f t="shared" ca="1" si="26"/>
        <v>104.87775061124694</v>
      </c>
      <c r="P44" s="497">
        <f t="shared" ca="1" si="27"/>
        <v>94.150570676031606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IFERROR(__xludf.DUMMYFUNCTION("IMPORTRANGE(""https://docs.google.com/spreadsheets/d/1MeEWN-I1oV_STSDYn1IFDPWt_1FKiwhDph83XaGc0o0/edit?usp=sharing"",""งบพรบ!R73"")"),136680)</f>
        <v>136680</v>
      </c>
      <c r="N46" s="93">
        <f ca="1">IFERROR(__xludf.DUMMYFUNCTION("IMPORTRANGE(""https://docs.google.com/spreadsheets/d/1MeEWN-I1oV_STSDYn1IFDPWt_1FKiwhDph83XaGc0o0/edit?usp=sharing"",""งบพรบ!T73"")"),128685)</f>
        <v>128685</v>
      </c>
      <c r="O46" s="93">
        <f t="shared" ca="1" si="26"/>
        <v>104.87775061124694</v>
      </c>
      <c r="P46" s="93">
        <f t="shared" ca="1" si="27"/>
        <v>94.150570676031606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839900</v>
      </c>
      <c r="N53" s="116">
        <f t="shared" ca="1" si="31"/>
        <v>781135.28</v>
      </c>
      <c r="O53" s="116">
        <f t="shared" ref="O53:O61" ca="1" si="32">IF(L53&gt;0,N53*100/L53,0)</f>
        <v>93.003367067508037</v>
      </c>
      <c r="P53" s="116">
        <f t="shared" ref="P53:P61" ca="1" si="33">IF(M53&gt;0,N53*100/M53,0)</f>
        <v>93.003367067508037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839900</v>
      </c>
      <c r="N55" s="123">
        <f t="shared" ca="1" si="34"/>
        <v>781135.28</v>
      </c>
      <c r="O55" s="123">
        <f t="shared" ca="1" si="32"/>
        <v>93.003367067508037</v>
      </c>
      <c r="P55" s="123">
        <f t="shared" ca="1" si="33"/>
        <v>93.003367067508037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839900</v>
      </c>
      <c r="N56" s="497">
        <f t="shared" ca="1" si="35"/>
        <v>781135.28</v>
      </c>
      <c r="O56" s="497">
        <f t="shared" ca="1" si="32"/>
        <v>93.003367067508037</v>
      </c>
      <c r="P56" s="497">
        <f t="shared" ca="1" si="33"/>
        <v>93.003367067508037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IFERROR(__xludf.DUMMYFUNCTION("IMPORTRANGE(""https://docs.google.com/spreadsheets/d/1MeEWN-I1oV_STSDYn1IFDPWt_1FKiwhDph83XaGc0o0/edit?usp=sharing"",""งบพรบ!AB73"")"),839900)</f>
        <v>839900</v>
      </c>
      <c r="N58" s="93">
        <f ca="1">IFERROR(__xludf.DUMMYFUNCTION("IMPORTRANGE(""https://docs.google.com/spreadsheets/d/1MeEWN-I1oV_STSDYn1IFDPWt_1FKiwhDph83XaGc0o0/edit?usp=sharing"",""งบพรบ!AD73"")"),781135.28)</f>
        <v>781135.28</v>
      </c>
      <c r="O58" s="93">
        <f t="shared" ca="1" si="32"/>
        <v>93.003367067508037</v>
      </c>
      <c r="P58" s="93">
        <f t="shared" ca="1" si="33"/>
        <v>93.003367067508037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174500</v>
      </c>
      <c r="N88" s="155">
        <f t="shared" ca="1" si="49"/>
        <v>169702.8</v>
      </c>
      <c r="O88" s="155">
        <f t="shared" ref="O88:O96" ca="1" si="50">IF(L88&gt;0,N88*100/L88,0)</f>
        <v>97.250888252148997</v>
      </c>
      <c r="P88" s="155">
        <f t="shared" ref="P88:P96" ca="1" si="51">IF(M88&gt;0,N88*100/M88,0)</f>
        <v>97.250888252148997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174500</v>
      </c>
      <c r="N90" s="93">
        <f t="shared" ca="1" si="52"/>
        <v>169702.8</v>
      </c>
      <c r="O90" s="93">
        <f t="shared" ca="1" si="50"/>
        <v>97.250888252148997</v>
      </c>
      <c r="P90" s="93">
        <f t="shared" ca="1" si="51"/>
        <v>97.250888252148997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174500</v>
      </c>
      <c r="N91" s="497">
        <f t="shared" ca="1" si="53"/>
        <v>169702.8</v>
      </c>
      <c r="O91" s="497">
        <f t="shared" ca="1" si="50"/>
        <v>97.250888252148997</v>
      </c>
      <c r="P91" s="497">
        <f t="shared" ca="1" si="51"/>
        <v>97.250888252148997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IFERROR(__xludf.DUMMYFUNCTION("IMPORTRANGE(""https://docs.google.com/spreadsheets/d/1MeEWN-I1oV_STSDYn1IFDPWt_1FKiwhDph83XaGc0o0/edit?usp=sharing"",""งบพรบ!AV73"")"),174500)</f>
        <v>174500</v>
      </c>
      <c r="N93" s="93">
        <f ca="1">IFERROR(__xludf.DUMMYFUNCTION("IMPORTRANGE(""https://docs.google.com/spreadsheets/d/1MeEWN-I1oV_STSDYn1IFDPWt_1FKiwhDph83XaGc0o0/edit?usp=sharing"",""งบพรบ!AX73"")"),169702.8)</f>
        <v>169702.8</v>
      </c>
      <c r="O93" s="93">
        <f t="shared" ca="1" si="50"/>
        <v>97.250888252148997</v>
      </c>
      <c r="P93" s="93">
        <f t="shared" ca="1" si="51"/>
        <v>97.250888252148997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21930</v>
      </c>
      <c r="N181" s="155">
        <f t="shared" ca="1" si="92"/>
        <v>13110</v>
      </c>
      <c r="O181" s="155">
        <f t="shared" ref="O181:O189" ca="1" si="93">IF(L181&gt;0,N181*100/L181,0)</f>
        <v>110.16806722689076</v>
      </c>
      <c r="P181" s="155">
        <f t="shared" ref="P181:P189" ca="1" si="94">IF(M181&gt;0,N181*100/M181,0)</f>
        <v>59.781121751025992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21930</v>
      </c>
      <c r="N183" s="93">
        <f t="shared" ca="1" si="95"/>
        <v>13110</v>
      </c>
      <c r="O183" s="93">
        <f t="shared" ca="1" si="93"/>
        <v>110.16806722689076</v>
      </c>
      <c r="P183" s="93">
        <f t="shared" ca="1" si="94"/>
        <v>59.781121751025992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21930</v>
      </c>
      <c r="N184" s="497">
        <f t="shared" ca="1" si="96"/>
        <v>13110</v>
      </c>
      <c r="O184" s="497">
        <f t="shared" ca="1" si="93"/>
        <v>110.16806722689076</v>
      </c>
      <c r="P184" s="497">
        <f t="shared" ca="1" si="94"/>
        <v>59.781121751025992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IFERROR(__xludf.DUMMYFUNCTION("IMPORTRANGE(""https://docs.google.com/spreadsheets/d/1MeEWN-I1oV_STSDYn1IFDPWt_1FKiwhDph83XaGc0o0/edit?usp=sharing"",""งบพรบ!CT73"")"),21930)</f>
        <v>21930</v>
      </c>
      <c r="N186" s="93">
        <f ca="1">IFERROR(__xludf.DUMMYFUNCTION("IMPORTRANGE(""https://docs.google.com/spreadsheets/d/1MeEWN-I1oV_STSDYn1IFDPWt_1FKiwhDph83XaGc0o0/edit?usp=sharing"",""งบพรบ!CV73"")"),13110)</f>
        <v>13110</v>
      </c>
      <c r="O186" s="93">
        <f t="shared" ca="1" si="93"/>
        <v>110.16806722689076</v>
      </c>
      <c r="P186" s="93">
        <f t="shared" ca="1" si="94"/>
        <v>59.781121751025992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2080</v>
      </c>
      <c r="O191" s="155">
        <f ca="1">IF(L191&gt;0,N191*100/L191,0)</f>
        <v>34.666666666666664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158500</v>
      </c>
      <c r="N261" s="155">
        <f t="shared" ca="1" si="115"/>
        <v>105877</v>
      </c>
      <c r="O261" s="155">
        <f t="shared" ref="O261:O269" ca="1" si="116">IF(L261&gt;0,N261*100/L261,0)</f>
        <v>66.799369085173495</v>
      </c>
      <c r="P261" s="155">
        <f t="shared" ref="P261:P269" ca="1" si="117">IF(M261&gt;0,N261*100/M261,0)</f>
        <v>66.799369085173495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158500</v>
      </c>
      <c r="N263" s="93">
        <f t="shared" ca="1" si="118"/>
        <v>105877</v>
      </c>
      <c r="O263" s="93">
        <f t="shared" ca="1" si="116"/>
        <v>66.799369085173495</v>
      </c>
      <c r="P263" s="93">
        <f t="shared" ca="1" si="117"/>
        <v>66.799369085173495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158500</v>
      </c>
      <c r="N264" s="497">
        <f t="shared" ca="1" si="119"/>
        <v>105877</v>
      </c>
      <c r="O264" s="497">
        <f t="shared" ca="1" si="116"/>
        <v>66.799369085173495</v>
      </c>
      <c r="P264" s="497">
        <f t="shared" ca="1" si="117"/>
        <v>66.799369085173495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IFERROR(__xludf.DUMMYFUNCTION("IMPORTRANGE(""https://docs.google.com/spreadsheets/d/1MeEWN-I1oV_STSDYn1IFDPWt_1FKiwhDph83XaGc0o0/edit?usp=sharing"",""งบพรบ!DD73"")"),158500)</f>
        <v>158500</v>
      </c>
      <c r="N266" s="93">
        <f ca="1">IFERROR(__xludf.DUMMYFUNCTION("IMPORTRANGE(""https://docs.google.com/spreadsheets/d/1MeEWN-I1oV_STSDYn1IFDPWt_1FKiwhDph83XaGc0o0/edit?usp=sharing"",""งบพรบ!DF73"")"),105877)</f>
        <v>105877</v>
      </c>
      <c r="O266" s="93">
        <f t="shared" ca="1" si="116"/>
        <v>66.799369085173495</v>
      </c>
      <c r="P266" s="93">
        <f t="shared" ca="1" si="117"/>
        <v>66.799369085173495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85</v>
      </c>
      <c r="K327" s="445">
        <f ca="1">IF(I327&gt;0,J327*100/I327,0)</f>
        <v>170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356100</v>
      </c>
      <c r="N328" s="155">
        <f t="shared" ca="1" si="148"/>
        <v>259332</v>
      </c>
      <c r="O328" s="155">
        <f t="shared" ref="O328:O336" ca="1" si="149">IF(L328&gt;0,N328*100/L328,0)</f>
        <v>73.340497737556561</v>
      </c>
      <c r="P328" s="155">
        <f t="shared" ref="P328:P336" ca="1" si="150">IF(M328&gt;0,N328*100/M328,0)</f>
        <v>72.825610783487789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356100</v>
      </c>
      <c r="N330" s="93">
        <f t="shared" ca="1" si="151"/>
        <v>259332</v>
      </c>
      <c r="O330" s="93">
        <f t="shared" ca="1" si="149"/>
        <v>73.340497737556561</v>
      </c>
      <c r="P330" s="93">
        <f t="shared" ca="1" si="150"/>
        <v>72.825610783487789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356100</v>
      </c>
      <c r="N331" s="497">
        <f t="shared" ca="1" si="152"/>
        <v>259332</v>
      </c>
      <c r="O331" s="497">
        <f t="shared" ca="1" si="149"/>
        <v>73.340497737556561</v>
      </c>
      <c r="P331" s="497">
        <f t="shared" ca="1" si="150"/>
        <v>72.825610783487789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IFERROR(__xludf.DUMMYFUNCTION("IMPORTRANGE(""https://docs.google.com/spreadsheets/d/1MeEWN-I1oV_STSDYn1IFDPWt_1FKiwhDph83XaGc0o0/edit?usp=sharing"",""งบพรบ!ER73"")"),356100)</f>
        <v>356100</v>
      </c>
      <c r="N333" s="93">
        <f ca="1">IFERROR(__xludf.DUMMYFUNCTION("IMPORTRANGE(""https://docs.google.com/spreadsheets/d/1MeEWN-I1oV_STSDYn1IFDPWt_1FKiwhDph83XaGc0o0/edit?usp=sharing"",""งบพรบ!ET73"")"),259332)</f>
        <v>259332</v>
      </c>
      <c r="O333" s="93">
        <f t="shared" ca="1" si="149"/>
        <v>73.340497737556561</v>
      </c>
      <c r="P333" s="93">
        <f t="shared" ca="1" si="150"/>
        <v>72.825610783487789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98610</v>
      </c>
      <c r="N345" s="155">
        <f t="shared" ca="1" si="154"/>
        <v>31000</v>
      </c>
      <c r="O345" s="155">
        <f t="shared" ref="O345:O353" ca="1" si="155">IF(L345&gt;0,N345*100/L345,0)</f>
        <v>39.687620023044424</v>
      </c>
      <c r="P345" s="155">
        <f t="shared" ref="P345:P353" ca="1" si="156">IF(M345&gt;0,N345*100/M345,0)</f>
        <v>31.436973937734511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98610</v>
      </c>
      <c r="N347" s="93">
        <f t="shared" ca="1" si="157"/>
        <v>31000</v>
      </c>
      <c r="O347" s="93">
        <f t="shared" ca="1" si="155"/>
        <v>39.687620023044424</v>
      </c>
      <c r="P347" s="93">
        <f t="shared" ca="1" si="156"/>
        <v>31.436973937734511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68610</v>
      </c>
      <c r="N348" s="497">
        <f t="shared" ca="1" si="158"/>
        <v>1000</v>
      </c>
      <c r="O348" s="497">
        <f t="shared" ca="1" si="155"/>
        <v>2.0785699438786116</v>
      </c>
      <c r="P348" s="497">
        <f t="shared" ca="1" si="156"/>
        <v>1.4575134819997084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IFERROR(__xludf.DUMMYFUNCTION("IMPORTRANGE(""https://docs.google.com/spreadsheets/d/1MeEWN-I1oV_STSDYn1IFDPWt_1FKiwhDph83XaGc0o0/edit?usp=sharing"",""งบพรบ!FB73"")"),68610)</f>
        <v>68610</v>
      </c>
      <c r="N350" s="93">
        <f ca="1">IFERROR(__xludf.DUMMYFUNCTION("IMPORTRANGE(""https://docs.google.com/spreadsheets/d/1MeEWN-I1oV_STSDYn1IFDPWt_1FKiwhDph83XaGc0o0/edit?usp=sharing"",""งบพรบ!FD73"")"),1000)</f>
        <v>1000</v>
      </c>
      <c r="O350" s="93">
        <f t="shared" ca="1" si="155"/>
        <v>2.0785699438786116</v>
      </c>
      <c r="P350" s="93">
        <f t="shared" ca="1" si="156"/>
        <v>1.4575134819997084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251580</v>
      </c>
      <c r="N414" s="549">
        <f t="shared" si="180"/>
        <v>144055</v>
      </c>
      <c r="O414" s="549">
        <f ca="1">IF(L414&gt;0,N414*100/L414,0)</f>
        <v>57.260116066459972</v>
      </c>
      <c r="P414" s="549">
        <f ca="1">IF(M414&gt;0,N414*100/M414,0)</f>
        <v>57.260116066459972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48413</v>
      </c>
      <c r="O419" s="155">
        <f t="shared" ref="O419:O424" ca="1" si="184">IF(L419&gt;0,N419*100/L419,0)</f>
        <v>88.73350439882698</v>
      </c>
      <c r="P419" s="155">
        <f t="shared" ref="P419:P424" ca="1" si="185">IF(M419&gt;0,N419*100/M419,0)</f>
        <v>88.73350439882698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48413</v>
      </c>
      <c r="O421" s="93">
        <f t="shared" ca="1" si="184"/>
        <v>88.73350439882698</v>
      </c>
      <c r="P421" s="93">
        <f t="shared" ca="1" si="185"/>
        <v>88.73350439882698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48413</v>
      </c>
      <c r="O422" s="497">
        <f t="shared" ca="1" si="184"/>
        <v>88.73350439882698</v>
      </c>
      <c r="P422" s="497">
        <f t="shared" ca="1" si="185"/>
        <v>88.73350439882698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48413</v>
      </c>
      <c r="O424" s="93">
        <f t="shared" ca="1" si="184"/>
        <v>88.73350439882698</v>
      </c>
      <c r="P424" s="93">
        <f t="shared" ca="1" si="185"/>
        <v>88.73350439882698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</f>
        <v>37773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86360</v>
      </c>
      <c r="O444" s="195">
        <f t="shared" ref="O444:O449" ca="1" si="197">IF(L444&gt;0,N444*100/L444,0)</f>
        <v>100</v>
      </c>
      <c r="P444" s="195">
        <f t="shared" ref="P444:P449" ca="1" si="198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86360</v>
      </c>
      <c r="O446" s="93">
        <f t="shared" ca="1" si="197"/>
        <v>100</v>
      </c>
      <c r="P446" s="93">
        <f t="shared" ca="1" si="198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86360</v>
      </c>
      <c r="O447" s="497">
        <f t="shared" ca="1" si="197"/>
        <v>100</v>
      </c>
      <c r="P447" s="497">
        <f t="shared" ca="1" si="198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86360</v>
      </c>
      <c r="O449" s="93">
        <f t="shared" ca="1" si="197"/>
        <v>100</v>
      </c>
      <c r="P449" s="93">
        <f t="shared" ca="1" si="198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26890+3000+1400+6000+3500+7550</f>
        <v>48340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f>19568+14952</f>
        <v>34520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10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ca="1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0</v>
      </c>
      <c r="O546" s="93">
        <f t="shared" ca="1" si="236"/>
        <v>0</v>
      </c>
      <c r="P546" s="93">
        <f t="shared" ca="1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0</v>
      </c>
      <c r="O547" s="497">
        <f t="shared" ca="1" si="236"/>
        <v>0</v>
      </c>
      <c r="P547" s="497">
        <f t="shared" ca="1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0</v>
      </c>
      <c r="O549" s="93">
        <f t="shared" ca="1" si="236"/>
        <v>0</v>
      </c>
      <c r="P549" s="93">
        <f t="shared" ca="1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258.67</v>
      </c>
      <c r="K592" s="672">
        <f t="shared" ref="K592:K594" ca="1" si="253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258.67</v>
      </c>
      <c r="K593" s="411">
        <f t="shared" ca="1" si="253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258.67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258.67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9282</v>
      </c>
      <c r="O655" s="195">
        <f t="shared" ref="O655:O660" ca="1" si="273">IF(L655&gt;0,N655*100/L655,0)</f>
        <v>74.854838709677423</v>
      </c>
      <c r="P655" s="195">
        <f t="shared" ref="P655:P660" ca="1" si="274">IF(M655&gt;0,N655*100/M655,0)</f>
        <v>74.854838709677423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9282</v>
      </c>
      <c r="O657" s="93">
        <f t="shared" ca="1" si="273"/>
        <v>74.854838709677423</v>
      </c>
      <c r="P657" s="93">
        <f t="shared" ca="1" si="274"/>
        <v>74.854838709677423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9282</v>
      </c>
      <c r="O658" s="497">
        <f t="shared" ca="1" si="273"/>
        <v>74.854838709677423</v>
      </c>
      <c r="P658" s="497">
        <f t="shared" ca="1" si="274"/>
        <v>74.854838709677423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</f>
        <v>12400</v>
      </c>
      <c r="N660" s="93">
        <f>N661+N662+N663+N664</f>
        <v>9282</v>
      </c>
      <c r="O660" s="93">
        <f t="shared" ca="1" si="273"/>
        <v>74.854838709677423</v>
      </c>
      <c r="P660" s="93">
        <f t="shared" ca="1" si="274"/>
        <v>74.854838709677423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2097+7185</f>
        <v>9282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900">
        <v>80</v>
      </c>
      <c r="K672" s="497">
        <f t="shared" ref="K672:K675" ca="1" si="280">IF(I$669&gt;0,J672*100/I$669,0)</f>
        <v>80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900">
        <v>80</v>
      </c>
      <c r="K673" s="497">
        <f t="shared" ca="1" si="280"/>
        <v>80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68</v>
      </c>
      <c r="K674" s="497">
        <f t="shared" ca="1" si="280"/>
        <v>68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334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334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IFERROR(__xludf.DUMMYFUNCTION("IMPORTRANGE(""https://docs.google.com/spreadsheets/d/19vJNZY_5yjcGF2XGBMNZRCAIB0Kwfpjp8YEOfu-bneM/edit?usp=sharing"",""งานกองทุน!U73"")"),180000)</f>
        <v>180000</v>
      </c>
      <c r="K827" s="497">
        <f t="shared" ca="1" si="334"/>
        <v>26.470588235294116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IFERROR(__xludf.DUMMYFUNCTION("IMPORTRANGE(""https://docs.google.com/spreadsheets/d/19vJNZY_5yjcGF2XGBMNZRCAIB0Kwfpjp8YEOfu-bneM/edit?usp=sharing"",""งานกองทุน!T73"")"),6)</f>
        <v>6</v>
      </c>
      <c r="K828" s="502">
        <f t="shared" ca="1" si="334"/>
        <v>22.222222222222221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439EF-46C2-493F-B132-0836293DB00D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4203041</v>
      </c>
      <c r="N8" s="22">
        <f t="shared" ca="1" si="0"/>
        <v>3396588.31</v>
      </c>
      <c r="O8" s="22">
        <f t="shared" ref="O8:O16" ca="1" si="1">IF(L8&gt;0,N8*100/L8,0)</f>
        <v>98.607062596220317</v>
      </c>
      <c r="P8" s="22">
        <f t="shared" ref="P8:P16" ca="1" si="2">IF(M8&gt;0,N8*100/M8,0)</f>
        <v>80.812638039933461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4203041</v>
      </c>
      <c r="N10" s="30">
        <f t="shared" ca="1" si="3"/>
        <v>3396588.31</v>
      </c>
      <c r="O10" s="30">
        <f t="shared" ca="1" si="1"/>
        <v>98.607062596220317</v>
      </c>
      <c r="P10" s="30">
        <f t="shared" ca="1" si="2"/>
        <v>80.812638039933461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3453641</v>
      </c>
      <c r="N11" s="497">
        <f t="shared" ca="1" si="4"/>
        <v>2647188.31</v>
      </c>
      <c r="O11" s="497">
        <f t="shared" ca="1" si="1"/>
        <v>80.697882158988818</v>
      </c>
      <c r="P11" s="497">
        <f t="shared" ca="1" si="2"/>
        <v>76.649203261138027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3453641</v>
      </c>
      <c r="N13" s="93">
        <f t="shared" ca="1" si="5"/>
        <v>2647188.31</v>
      </c>
      <c r="O13" s="93">
        <f t="shared" ca="1" si="1"/>
        <v>80.697882158988818</v>
      </c>
      <c r="P13" s="93">
        <f t="shared" ca="1" si="2"/>
        <v>76.649203261138027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3393208</v>
      </c>
      <c r="N18" s="22">
        <f t="shared" ca="1" si="8"/>
        <v>2774482.31</v>
      </c>
      <c r="O18" s="22">
        <f t="shared" ref="O18:O26" ca="1" si="9">IF(L18&gt;0,N18*100/L18,0)</f>
        <v>105.30399668126142</v>
      </c>
      <c r="P18" s="22">
        <f t="shared" ref="P18:P26" ca="1" si="10">IF(M18&gt;0,N18*100/M18,0)</f>
        <v>81.765760012354093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3393208</v>
      </c>
      <c r="N20" s="30">
        <f t="shared" ca="1" si="11"/>
        <v>2774482.31</v>
      </c>
      <c r="O20" s="30">
        <f t="shared" ca="1" si="9"/>
        <v>105.30399668126142</v>
      </c>
      <c r="P20" s="30">
        <f t="shared" ca="1" si="10"/>
        <v>81.765760012354093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2643808</v>
      </c>
      <c r="N21" s="497">
        <f t="shared" ca="1" si="12"/>
        <v>2025082.31</v>
      </c>
      <c r="O21" s="497">
        <f t="shared" ca="1" si="9"/>
        <v>81.969350375788892</v>
      </c>
      <c r="P21" s="497">
        <f t="shared" ca="1" si="10"/>
        <v>76.597177631658582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2643808</v>
      </c>
      <c r="N23" s="93">
        <f t="shared" ca="1" si="13"/>
        <v>2025082.31</v>
      </c>
      <c r="O23" s="93">
        <f t="shared" ca="1" si="9"/>
        <v>81.969350375788892</v>
      </c>
      <c r="P23" s="93">
        <f t="shared" ca="1" si="10"/>
        <v>76.597177631658582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622106</v>
      </c>
      <c r="O28" s="22">
        <f t="shared" ref="O28:O37" ca="1" si="17">IF(L28&gt;0,N28*100/L28,0)</f>
        <v>76.819047877772334</v>
      </c>
      <c r="P28" s="22">
        <f t="shared" ref="P28:P37" ca="1" si="18">IF(M28&gt;0,N28*100/M28,0)</f>
        <v>76.819047877772334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622106</v>
      </c>
      <c r="O30" s="30">
        <f t="shared" ca="1" si="17"/>
        <v>76.819047877772334</v>
      </c>
      <c r="P30" s="30">
        <f t="shared" ca="1" si="18"/>
        <v>76.819047877772334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809833</v>
      </c>
      <c r="N31" s="497">
        <f t="shared" si="20"/>
        <v>622106</v>
      </c>
      <c r="O31" s="497">
        <f t="shared" ca="1" si="17"/>
        <v>76.819047877772334</v>
      </c>
      <c r="P31" s="497">
        <f t="shared" ca="1" si="18"/>
        <v>76.819047877772334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809833</v>
      </c>
      <c r="N33" s="93">
        <f t="shared" si="21"/>
        <v>622106</v>
      </c>
      <c r="O33" s="93">
        <f t="shared" ca="1" si="17"/>
        <v>76.819047877772334</v>
      </c>
      <c r="P33" s="93">
        <f t="shared" ca="1" si="18"/>
        <v>76.819047877772334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3393208</v>
      </c>
      <c r="N37" s="59">
        <f t="shared" ca="1" si="24"/>
        <v>2774482.31</v>
      </c>
      <c r="O37" s="59">
        <f t="shared" ca="1" si="17"/>
        <v>105.30399668126142</v>
      </c>
      <c r="P37" s="59">
        <f t="shared" ca="1" si="18"/>
        <v>81.765760012354093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311728</v>
      </c>
      <c r="N41" s="85">
        <f t="shared" ca="1" si="25"/>
        <v>306550</v>
      </c>
      <c r="O41" s="85">
        <f t="shared" ref="O41:O49" ca="1" si="26">IF(L41&gt;0,N41*100/L41,0)</f>
        <v>102.49217642496055</v>
      </c>
      <c r="P41" s="85">
        <f t="shared" ref="P41:P49" ca="1" si="27">IF(M41&gt;0,N41*100/M41,0)</f>
        <v>98.338936508751218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311728</v>
      </c>
      <c r="N43" s="92">
        <f t="shared" ca="1" si="28"/>
        <v>306550</v>
      </c>
      <c r="O43" s="92">
        <f t="shared" ca="1" si="26"/>
        <v>102.49217642496055</v>
      </c>
      <c r="P43" s="92">
        <f t="shared" ca="1" si="27"/>
        <v>98.338936508751218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311728</v>
      </c>
      <c r="N44" s="497">
        <f t="shared" ca="1" si="29"/>
        <v>306550</v>
      </c>
      <c r="O44" s="497">
        <f t="shared" ca="1" si="26"/>
        <v>102.49217642496055</v>
      </c>
      <c r="P44" s="497">
        <f t="shared" ca="1" si="27"/>
        <v>98.338936508751218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IFERROR(__xludf.DUMMYFUNCTION("IMPORTRANGE(""https://docs.google.com/spreadsheets/d/1MeEWN-I1oV_STSDYn1IFDPWt_1FKiwhDph83XaGc0o0/edit?usp=sharing"",""งบพรบ!R54"")"),311728)</f>
        <v>311728</v>
      </c>
      <c r="N46" s="93">
        <f ca="1">IFERROR(__xludf.DUMMYFUNCTION("IMPORTRANGE(""https://docs.google.com/spreadsheets/d/1MeEWN-I1oV_STSDYn1IFDPWt_1FKiwhDph83XaGc0o0/edit?usp=sharing"",""งบพรบ!T54"")"),306550)</f>
        <v>306550</v>
      </c>
      <c r="O46" s="93">
        <f t="shared" ca="1" si="26"/>
        <v>102.49217642496055</v>
      </c>
      <c r="P46" s="93">
        <f t="shared" ca="1" si="27"/>
        <v>98.338936508751218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1289400</v>
      </c>
      <c r="N53" s="116">
        <f t="shared" ca="1" si="31"/>
        <v>1123309.31</v>
      </c>
      <c r="O53" s="116">
        <f t="shared" ref="O53:O61" ca="1" si="32">IF(L53&gt;0,N53*100/L53,0)</f>
        <v>182.00086033700583</v>
      </c>
      <c r="P53" s="116">
        <f t="shared" ref="P53:P61" ca="1" si="33">IF(M53&gt;0,N53*100/M53,0)</f>
        <v>87.118761439429193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1289400</v>
      </c>
      <c r="N55" s="123">
        <f t="shared" ca="1" si="34"/>
        <v>1123309.31</v>
      </c>
      <c r="O55" s="123">
        <f t="shared" ca="1" si="32"/>
        <v>182.00086033700583</v>
      </c>
      <c r="P55" s="123">
        <f t="shared" ca="1" si="33"/>
        <v>87.118761439429193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704200</v>
      </c>
      <c r="N56" s="497">
        <f t="shared" ca="1" si="35"/>
        <v>538109.31000000006</v>
      </c>
      <c r="O56" s="497">
        <f t="shared" ca="1" si="32"/>
        <v>87.185565456902154</v>
      </c>
      <c r="P56" s="497">
        <f t="shared" ca="1" si="33"/>
        <v>76.414272933825629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IFERROR(__xludf.DUMMYFUNCTION("IMPORTRANGE(""https://docs.google.com/spreadsheets/d/1MeEWN-I1oV_STSDYn1IFDPWt_1FKiwhDph83XaGc0o0/edit?usp=sharing"",""งบพรบ!AB54"")"),704200)</f>
        <v>704200</v>
      </c>
      <c r="N58" s="93">
        <f ca="1">IFERROR(__xludf.DUMMYFUNCTION("IMPORTRANGE(""https://docs.google.com/spreadsheets/d/1MeEWN-I1oV_STSDYn1IFDPWt_1FKiwhDph83XaGc0o0/edit?usp=sharing"",""งบพรบ!AD54"")"),538109.31)</f>
        <v>538109.31000000006</v>
      </c>
      <c r="O58" s="93">
        <f t="shared" ca="1" si="32"/>
        <v>87.185565456902154</v>
      </c>
      <c r="P58" s="93">
        <f t="shared" ca="1" si="33"/>
        <v>76.414272933825629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378840</v>
      </c>
      <c r="N88" s="155">
        <f t="shared" ca="1" si="49"/>
        <v>265970</v>
      </c>
      <c r="O88" s="155">
        <f t="shared" ref="O88:O96" ca="1" si="50">IF(L88&gt;0,N88*100/L88,0)</f>
        <v>70.206419596663494</v>
      </c>
      <c r="P88" s="155">
        <f t="shared" ref="P88:P96" ca="1" si="51">IF(M88&gt;0,N88*100/M88,0)</f>
        <v>70.206419596663494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378840</v>
      </c>
      <c r="N90" s="93">
        <f t="shared" ca="1" si="52"/>
        <v>265970</v>
      </c>
      <c r="O90" s="93">
        <f t="shared" ca="1" si="50"/>
        <v>70.206419596663494</v>
      </c>
      <c r="P90" s="93">
        <f t="shared" ca="1" si="51"/>
        <v>70.206419596663494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378840</v>
      </c>
      <c r="N91" s="497">
        <f t="shared" ca="1" si="53"/>
        <v>265970</v>
      </c>
      <c r="O91" s="497">
        <f t="shared" ca="1" si="50"/>
        <v>70.206419596663494</v>
      </c>
      <c r="P91" s="497">
        <f t="shared" ca="1" si="51"/>
        <v>70.206419596663494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IFERROR(__xludf.DUMMYFUNCTION("IMPORTRANGE(""https://docs.google.com/spreadsheets/d/1MeEWN-I1oV_STSDYn1IFDPWt_1FKiwhDph83XaGc0o0/edit?usp=sharing"",""งบพรบ!AV54"")"),378840)</f>
        <v>378840</v>
      </c>
      <c r="N93" s="93">
        <f ca="1">IFERROR(__xludf.DUMMYFUNCTION("IMPORTRANGE(""https://docs.google.com/spreadsheets/d/1MeEWN-I1oV_STSDYn1IFDPWt_1FKiwhDph83XaGc0o0/edit?usp=sharing"",""งบพรบ!AX54"")"),265970)</f>
        <v>265970</v>
      </c>
      <c r="O93" s="93">
        <f t="shared" ca="1" si="50"/>
        <v>70.206419596663494</v>
      </c>
      <c r="P93" s="93">
        <f t="shared" ca="1" si="51"/>
        <v>70.206419596663494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31990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31990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31990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IFERROR(__xludf.DUMMYFUNCTION("IMPORTRANGE(""https://docs.google.com/spreadsheets/d/1MeEWN-I1oV_STSDYn1IFDPWt_1FKiwhDph83XaGc0o0/edit?usp=sharing"",""งบพรบ!CJ54"")"),31990)</f>
        <v>31990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150060</v>
      </c>
      <c r="N181" s="155">
        <f t="shared" ca="1" si="92"/>
        <v>112249</v>
      </c>
      <c r="O181" s="155">
        <f t="shared" ref="O181:O189" ca="1" si="93">IF(L181&gt;0,N181*100/L181,0)</f>
        <v>78.992962702322302</v>
      </c>
      <c r="P181" s="155">
        <f t="shared" ref="P181:P189" ca="1" si="94">IF(M181&gt;0,N181*100/M181,0)</f>
        <v>74.802745568439292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150060</v>
      </c>
      <c r="N183" s="93">
        <f t="shared" ca="1" si="95"/>
        <v>112249</v>
      </c>
      <c r="O183" s="93">
        <f t="shared" ca="1" si="93"/>
        <v>78.992962702322302</v>
      </c>
      <c r="P183" s="93">
        <f t="shared" ca="1" si="94"/>
        <v>74.802745568439292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150060</v>
      </c>
      <c r="N184" s="497">
        <f t="shared" ca="1" si="96"/>
        <v>112249</v>
      </c>
      <c r="O184" s="497">
        <f t="shared" ca="1" si="93"/>
        <v>78.992962702322302</v>
      </c>
      <c r="P184" s="497">
        <f t="shared" ca="1" si="94"/>
        <v>74.802745568439292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IFERROR(__xludf.DUMMYFUNCTION("IMPORTRANGE(""https://docs.google.com/spreadsheets/d/1MeEWN-I1oV_STSDYn1IFDPWt_1FKiwhDph83XaGc0o0/edit?usp=sharing"",""งบพรบ!CT54"")"),150060)</f>
        <v>150060</v>
      </c>
      <c r="N186" s="93">
        <f ca="1">IFERROR(__xludf.DUMMYFUNCTION("IMPORTRANGE(""https://docs.google.com/spreadsheets/d/1MeEWN-I1oV_STSDYn1IFDPWt_1FKiwhDph83XaGc0o0/edit?usp=sharing"",""งบพรบ!CV54"")"),112249)</f>
        <v>112249</v>
      </c>
      <c r="O186" s="93">
        <f t="shared" ca="1" si="93"/>
        <v>78.992962702322302</v>
      </c>
      <c r="P186" s="93">
        <f t="shared" ca="1" si="94"/>
        <v>74.802745568439292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4640</v>
      </c>
      <c r="O191" s="155">
        <f ca="1">IF(L191&gt;0,N191*100/L191,0)</f>
        <v>77.333333333333329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258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258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8000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58049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4689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23360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58049</v>
      </c>
      <c r="O238" s="155">
        <f ca="1">IF(L238&gt;0,N238*100/L238,0)</f>
        <v>65.223595505617979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72">
        <f>3909+780</f>
        <v>4689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72">
        <f>23360</f>
        <v>23360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IFERROR(__xludf.DUMMYFUNCTION("IMPORTRANGE(""https://docs.google.com/spreadsheets/d/1MeEWN-I1oV_STSDYn1IFDPWt_1FKiwhDph83XaGc0o0/edit?usp=sharing"",""งบพรบ!DD54"")"),26900)</f>
        <v>26900</v>
      </c>
      <c r="N266" s="93">
        <f ca="1">IFERROR(__xludf.DUMMYFUNCTION("IMPORTRANGE(""https://docs.google.com/spreadsheets/d/1MeEWN-I1oV_STSDYn1IFDPWt_1FKiwhDph83XaGc0o0/edit?usp=sharing"",""งบพรบ!DF54"")"),23900)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2139</v>
      </c>
      <c r="K327" s="445">
        <f ca="1">IF(I327&gt;0,J327*100/I327,0)</f>
        <v>133.6875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134146</v>
      </c>
      <c r="O328" s="155">
        <f t="shared" ref="O328:O336" ca="1" si="150">IF(L328&gt;0,N328*100/L328,0)</f>
        <v>78.909411764705879</v>
      </c>
      <c r="P328" s="155">
        <f t="shared" ref="P328:P336" ca="1" si="151">IF(M328&gt;0,N328*100/M328,0)</f>
        <v>77.76579710144928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134146</v>
      </c>
      <c r="O330" s="93">
        <f t="shared" ca="1" si="150"/>
        <v>78.909411764705879</v>
      </c>
      <c r="P330" s="93">
        <f t="shared" ca="1" si="151"/>
        <v>77.76579710144928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134146</v>
      </c>
      <c r="O331" s="497">
        <f t="shared" ca="1" si="150"/>
        <v>78.909411764705879</v>
      </c>
      <c r="P331" s="497">
        <f t="shared" ca="1" si="151"/>
        <v>77.76579710144928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IFERROR(__xludf.DUMMYFUNCTION("IMPORTRANGE(""https://docs.google.com/spreadsheets/d/1MeEWN-I1oV_STSDYn1IFDPWt_1FKiwhDph83XaGc0o0/edit?usp=sharing"",""งบพรบ!ER54"")"),172500)</f>
        <v>172500</v>
      </c>
      <c r="N333" s="93">
        <f ca="1">IFERROR(__xludf.DUMMYFUNCTION("IMPORTRANGE(""https://docs.google.com/spreadsheets/d/1MeEWN-I1oV_STSDYn1IFDPWt_1FKiwhDph83XaGc0o0/edit?usp=sharing"",""งบพรบ!ET54"")"),134146)</f>
        <v>134146</v>
      </c>
      <c r="O333" s="93">
        <f t="shared" ca="1" si="150"/>
        <v>78.909411764705879</v>
      </c>
      <c r="P333" s="93">
        <f t="shared" ca="1" si="151"/>
        <v>77.76579710144928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IFERROR(__xludf.DUMMYFUNCTION("IMPORTRANGE(""https://docs.google.com/spreadsheets/d/1kVcqe37tkHyjCSG3S0O1AXqVkqjo8mSIZil3BcpIysc/edit?usp=sharing"",""ศูนย์!D54"")"),1880)</f>
        <v>1880</v>
      </c>
      <c r="K338" s="497">
        <f ca="1">IF(I338&gt;0,J338*100/I338,0)</f>
        <v>117.5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IFERROR(__xludf.DUMMYFUNCTION("IMPORTRANGE(""https://docs.google.com/spreadsheets/d/1kVcqe37tkHyjCSG3S0O1AXqVkqjo8mSIZil3BcpIysc/edit?usp=sharing"",""ศูนย์!F54"")"),81)</f>
        <v>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IFERROR(__xludf.DUMMYFUNCTION("IMPORTRANGE(""https://docs.google.com/spreadsheets/d/1kVcqe37tkHyjCSG3S0O1AXqVkqjo8mSIZil3BcpIysc/edit?usp=sharing"",""ศูนย์!G54"")"),178)</f>
        <v>178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1029550</v>
      </c>
      <c r="N345" s="155">
        <f t="shared" ca="1" si="155"/>
        <v>774128</v>
      </c>
      <c r="O345" s="155">
        <f t="shared" ref="O345:O353" ca="1" si="156">IF(L345&gt;0,N345*100/L345,0)</f>
        <v>79.028941861058655</v>
      </c>
      <c r="P345" s="155">
        <f t="shared" ref="P345:P353" ca="1" si="157">IF(M345&gt;0,N345*100/M345,0)</f>
        <v>75.190908649409934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1029550</v>
      </c>
      <c r="N347" s="93">
        <f t="shared" ca="1" si="158"/>
        <v>774128</v>
      </c>
      <c r="O347" s="93">
        <f t="shared" ca="1" si="156"/>
        <v>79.028941861058655</v>
      </c>
      <c r="P347" s="93">
        <f t="shared" ca="1" si="157"/>
        <v>75.190908649409934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865350</v>
      </c>
      <c r="N348" s="497">
        <f t="shared" ca="1" si="159"/>
        <v>609928</v>
      </c>
      <c r="O348" s="497">
        <f t="shared" ca="1" si="156"/>
        <v>74.8056662782854</v>
      </c>
      <c r="P348" s="497">
        <f t="shared" ca="1" si="157"/>
        <v>70.483388224417865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IFERROR(__xludf.DUMMYFUNCTION("IMPORTRANGE(""https://docs.google.com/spreadsheets/d/1MeEWN-I1oV_STSDYn1IFDPWt_1FKiwhDph83XaGc0o0/edit?usp=sharing"",""งบพรบ!FB54"")"),865350)</f>
        <v>865350</v>
      </c>
      <c r="N350" s="93">
        <f ca="1">IFERROR(__xludf.DUMMYFUNCTION("IMPORTRANGE(""https://docs.google.com/spreadsheets/d/1MeEWN-I1oV_STSDYn1IFDPWt_1FKiwhDph83XaGc0o0/edit?usp=sharing"",""งบพรบ!FD54"")"),609928)</f>
        <v>609928</v>
      </c>
      <c r="O350" s="93">
        <f t="shared" ca="1" si="156"/>
        <v>74.8056662782854</v>
      </c>
      <c r="P350" s="93">
        <f t="shared" ca="1" si="157"/>
        <v>70.483388224417865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65</v>
      </c>
      <c r="K355" s="465">
        <f ca="1">IF(I355&gt;0,J355*100/I355,0)</f>
        <v>25.490196078431371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IFERROR(__xludf.DUMMYFUNCTION("IMPORTRANGE(""https://docs.google.com/spreadsheets/d/1XWAQStnk-4SwqDmLtmXYiTMKHgktTP8We1SCoS47DrQ/edit?usp=sharing"",""จัดที่ดิน!W54"")"),205)</f>
        <v>205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IFERROR(__xludf.DUMMYFUNCTION("IMPORTRANGE(""https://docs.google.com/spreadsheets/d/1XWAQStnk-4SwqDmLtmXYiTMKHgktTP8We1SCoS47DrQ/edit?usp=sharing"",""จัดที่ดิน!X54"")"),1777.09)</f>
        <v>1777.09</v>
      </c>
      <c r="K359" s="497">
        <f t="shared" ca="1" si="161"/>
        <v>48.02945945945946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IFERROR(__xludf.DUMMYFUNCTION("IMPORTRANGE(""https://docs.google.com/spreadsheets/d/1XWAQStnk-4SwqDmLtmXYiTMKHgktTP8We1SCoS47DrQ/edit?usp=sharing"",""จัดที่ดิน!Y54"")"),68)</f>
        <v>68</v>
      </c>
      <c r="K360" s="497">
        <f t="shared" ca="1" si="161"/>
        <v>26.666666666666668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IFERROR(__xludf.DUMMYFUNCTION("IMPORTRANGE(""https://docs.google.com/spreadsheets/d/1XWAQStnk-4SwqDmLtmXYiTMKHgktTP8We1SCoS47DrQ/edit?usp=sharing"",""จัดที่ดิน!Z54"")"),649.71)</f>
        <v>649.71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IFERROR(__xludf.DUMMYFUNCTION("IMPORTRANGE(""https://docs.google.com/spreadsheets/d/1XWAQStnk-4SwqDmLtmXYiTMKHgktTP8We1SCoS47DrQ/edit?usp=sharing"",""จัดที่ดิน!AA54"")"),65)</f>
        <v>65</v>
      </c>
      <c r="K362" s="497">
        <f t="shared" ca="1" si="161"/>
        <v>25.490196078431371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IFERROR(__xludf.DUMMYFUNCTION("IMPORTRANGE(""https://docs.google.com/spreadsheets/d/1XWAQStnk-4SwqDmLtmXYiTMKHgktTP8We1SCoS47DrQ/edit?usp=sharing"",""จัดที่ดิน!AB54"")"),559.61)</f>
        <v>559.61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175</v>
      </c>
      <c r="K364" s="479">
        <f t="shared" ca="1" si="161"/>
        <v>49.29577464788732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49</v>
      </c>
      <c r="K365" s="491">
        <f t="shared" ca="1" si="161"/>
        <v>23.902439024390244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IFERROR(__xludf.DUMMYFUNCTION("IMPORTRANGE(""https://docs.google.com/spreadsheets/d/1XWAQStnk-4SwqDmLtmXYiTMKHgktTP8We1SCoS47DrQ/edit?usp=sharing"",""จัดที่ดิน!E54"")"),76)</f>
        <v>76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IFERROR(__xludf.DUMMYFUNCTION("IMPORTRANGE(""https://docs.google.com/spreadsheets/d/1XWAQStnk-4SwqDmLtmXYiTMKHgktTP8We1SCoS47DrQ/edit?usp=sharing"",""จัดที่ดิน!F54"")"),815.88)</f>
        <v>815.88</v>
      </c>
      <c r="K369" s="497">
        <f t="shared" ca="1" si="163"/>
        <v>30.217777777777776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IFERROR(__xludf.DUMMYFUNCTION("IMPORTRANGE(""https://docs.google.com/spreadsheets/d/1XWAQStnk-4SwqDmLtmXYiTMKHgktTP8We1SCoS47DrQ/edit?usp=sharing"",""จัดที่ดิน!G54"")"),52)</f>
        <v>52</v>
      </c>
      <c r="K370" s="497">
        <f t="shared" ca="1" si="163"/>
        <v>25.365853658536587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IFERROR(__xludf.DUMMYFUNCTION("IMPORTRANGE(""https://docs.google.com/spreadsheets/d/1XWAQStnk-4SwqDmLtmXYiTMKHgktTP8We1SCoS47DrQ/edit?usp=sharing"",""จัดที่ดิน!H54"")"),542.78)</f>
        <v>542.78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IFERROR(__xludf.DUMMYFUNCTION("IMPORTRANGE(""https://docs.google.com/spreadsheets/d/1XWAQStnk-4SwqDmLtmXYiTMKHgktTP8We1SCoS47DrQ/edit?usp=sharing"",""จัดที่ดิน!I54"")"),49)</f>
        <v>49</v>
      </c>
      <c r="K372" s="497">
        <f t="shared" ca="1" si="163"/>
        <v>23.902439024390244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IFERROR(__xludf.DUMMYFUNCTION("IMPORTRANGE(""https://docs.google.com/spreadsheets/d/1XWAQStnk-4SwqDmLtmXYiTMKHgktTP8We1SCoS47DrQ/edit?usp=sharing"",""จัดที่ดิน!J54"")"),452.68)</f>
        <v>452.68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126</v>
      </c>
      <c r="K374" s="491">
        <f t="shared" ca="1" si="163"/>
        <v>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IFERROR(__xludf.DUMMYFUNCTION("IMPORTRANGE(""https://docs.google.com/spreadsheets/d/1XWAQStnk-4SwqDmLtmXYiTMKHgktTP8We1SCoS47DrQ/edit?usp=sharing"",""จัดที่ดิน!AH54"")"),129)</f>
        <v>129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IFERROR(__xludf.DUMMYFUNCTION("IMPORTRANGE(""https://docs.google.com/spreadsheets/d/1XWAQStnk-4SwqDmLtmXYiTMKHgktTP8We1SCoS47DrQ/edit?usp=sharing"",""จัดที่ดิน!AI54"")"),961.21)</f>
        <v>961.21</v>
      </c>
      <c r="K378" s="497">
        <f t="shared" ca="1" si="164"/>
        <v>96.120999999999995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IFERROR(__xludf.DUMMYFUNCTION("IMPORTRANGE(""https://docs.google.com/spreadsheets/d/1XWAQStnk-4SwqDmLtmXYiTMKHgktTP8We1SCoS47DrQ/edit?usp=sharing"",""จัดที่ดิน!AJ54"")"),126)</f>
        <v>126</v>
      </c>
      <c r="K379" s="497">
        <f t="shared" ca="1" si="164"/>
        <v>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IFERROR(__xludf.DUMMYFUNCTION("IMPORTRANGE(""https://docs.google.com/spreadsheets/d/1XWAQStnk-4SwqDmLtmXYiTMKHgktTP8We1SCoS47DrQ/edit?usp=sharing"",""จัดที่ดิน!AK54"")"),1538.66)</f>
        <v>1538.66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IFERROR(__xludf.DUMMYFUNCTION("IMPORTRANGE(""https://docs.google.com/spreadsheets/d/1XWAQStnk-4SwqDmLtmXYiTMKHgktTP8We1SCoS47DrQ/edit?usp=sharing"",""จัดที่ดิน!AL54"")"),126)</f>
        <v>126</v>
      </c>
      <c r="K381" s="497">
        <f t="shared" ca="1" si="164"/>
        <v>84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IFERROR(__xludf.DUMMYFUNCTION("IMPORTRANGE(""https://docs.google.com/spreadsheets/d/1XWAQStnk-4SwqDmLtmXYiTMKHgktTP8We1SCoS47DrQ/edit?usp=sharing"",""จัดที่ดิน!AM54"")"),1538.66)</f>
        <v>1538.66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809833</v>
      </c>
      <c r="N414" s="549">
        <f t="shared" si="181"/>
        <v>622106</v>
      </c>
      <c r="O414" s="549">
        <f ca="1">IF(L414&gt;0,N414*100/L414,0)</f>
        <v>76.819047877772334</v>
      </c>
      <c r="P414" s="549">
        <f ca="1">IF(M414&gt;0,N414*100/M414,0)</f>
        <v>76.819047877772334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52710</v>
      </c>
      <c r="O419" s="155">
        <f t="shared" ref="O419:O424" ca="1" si="185">IF(L419&gt;0,N419*100/L419,0)</f>
        <v>67.009916094584284</v>
      </c>
      <c r="P419" s="155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52710</v>
      </c>
      <c r="O421" s="93">
        <f t="shared" ca="1" si="185"/>
        <v>67.009916094584284</v>
      </c>
      <c r="P421" s="93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52710</v>
      </c>
      <c r="O422" s="497">
        <f t="shared" ca="1" si="185"/>
        <v>67.009916094584284</v>
      </c>
      <c r="P422" s="497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</f>
        <v>78660</v>
      </c>
      <c r="N424" s="93">
        <f>N425+N426+N427+N428</f>
        <v>52710</v>
      </c>
      <c r="O424" s="93">
        <f t="shared" ca="1" si="185"/>
        <v>67.009916094584284</v>
      </c>
      <c r="P424" s="93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50610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403620</v>
      </c>
      <c r="O467" s="195">
        <f t="shared" ref="O467:O472" ca="1" si="207">IF(L467&gt;0,N467*100/L467,0)</f>
        <v>98.416777814894914</v>
      </c>
      <c r="P467" s="195">
        <f t="shared" ref="P467:P472" ca="1" si="208">IF(M467&gt;0,N467*100/M467,0)</f>
        <v>98.416777814894914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403620</v>
      </c>
      <c r="O469" s="93">
        <f t="shared" ca="1" si="207"/>
        <v>98.416777814894914</v>
      </c>
      <c r="P469" s="93">
        <f t="shared" ca="1" si="208"/>
        <v>98.416777814894914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403620</v>
      </c>
      <c r="O470" s="497">
        <f t="shared" ca="1" si="207"/>
        <v>98.416777814894914</v>
      </c>
      <c r="P470" s="497">
        <f t="shared" ca="1" si="208"/>
        <v>98.416777814894914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403620</v>
      </c>
      <c r="O472" s="93">
        <f t="shared" ca="1" si="207"/>
        <v>98.416777814894914</v>
      </c>
      <c r="P472" s="93">
        <f t="shared" ca="1" si="208"/>
        <v>98.416777814894914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65090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314000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157942</v>
      </c>
      <c r="O544" s="155">
        <f t="shared" ref="O544:O549" ca="1" si="237">IF(L544&gt;0,N544*100/L544,0)</f>
        <v>55.554695743932463</v>
      </c>
      <c r="P544" s="155">
        <f t="shared" ref="P544:P549" ca="1" si="238">IF(M544&gt;0,N544*100/M544,0)</f>
        <v>55.554695743932463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157942</v>
      </c>
      <c r="O546" s="93">
        <f t="shared" ca="1" si="237"/>
        <v>55.554695743932463</v>
      </c>
      <c r="P546" s="93">
        <f t="shared" ca="1" si="238"/>
        <v>55.554695743932463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157942</v>
      </c>
      <c r="O547" s="497">
        <f t="shared" ca="1" si="237"/>
        <v>55.554695743932463</v>
      </c>
      <c r="P547" s="497">
        <f t="shared" ca="1" si="238"/>
        <v>55.554695743932463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157942</v>
      </c>
      <c r="O549" s="93">
        <f t="shared" ca="1" si="237"/>
        <v>55.554695743932463</v>
      </c>
      <c r="P549" s="93">
        <f t="shared" ca="1" si="238"/>
        <v>55.554695743932463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92302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19240+2660+6650+17821+18800+469</f>
        <v>65640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3054</v>
      </c>
      <c r="K592" s="672">
        <f t="shared" ref="K592:K594" ca="1" si="254">IF(I592&gt;0,J592*100/I592,0)</f>
        <v>98.742599963141274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3054</v>
      </c>
      <c r="K593" s="411">
        <f t="shared" ca="1" si="254"/>
        <v>98.742599963141274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241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2940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231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2940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231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103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103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11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IFERROR(__xludf.DUMMYFUNCTION("IMPORTRANGE(""https://docs.google.com/spreadsheets/d/1XWAQStnk-4SwqDmLtmXYiTMKHgktTP8We1SCoS47DrQ/edit?usp=sharing"",""จัดที่ดิน!AU54"")"),2)</f>
        <v>2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IFERROR(__xludf.DUMMYFUNCTION("IMPORTRANGE(""https://docs.google.com/spreadsheets/d/1XWAQStnk-4SwqDmLtmXYiTMKHgktTP8We1SCoS47DrQ/edit?usp=sharing"",""จัดที่ดิน!AV54"")"),15.66)</f>
        <v>15.66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IFERROR(__xludf.DUMMYFUNCTION("IMPORTRANGE(""https://docs.google.com/spreadsheets/d/1XWAQStnk-4SwqDmLtmXYiTMKHgktTP8We1SCoS47DrQ/edit?usp=sharing"",""จัดที่ดิน!AW54"")"),1)</f>
        <v>1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IFERROR(__xludf.DUMMYFUNCTION("IMPORTRANGE(""https://docs.google.com/spreadsheets/d/1XWAQStnk-4SwqDmLtmXYiTMKHgktTP8We1SCoS47DrQ/edit?usp=sharing"",""จัดที่ดิน!AX54"")"),14.61)</f>
        <v>14.61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3565</v>
      </c>
      <c r="O685" s="195">
        <f t="shared" ref="O685:O688" ca="1" si="283">IF(L685&gt;0,N685*100/L685,0)</f>
        <v>13.029970760233919</v>
      </c>
      <c r="P685" s="195">
        <f t="shared" ref="P685:P688" ca="1" si="284">IF(M685&gt;0,N685*100/M685,0)</f>
        <v>13.029970760233919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3565</v>
      </c>
      <c r="O687" s="93">
        <f t="shared" ca="1" si="283"/>
        <v>13.029970760233919</v>
      </c>
      <c r="P687" s="93">
        <f t="shared" ca="1" si="284"/>
        <v>13.029970760233919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3565</v>
      </c>
      <c r="O688" s="497">
        <f t="shared" ca="1" si="283"/>
        <v>13.029970760233919</v>
      </c>
      <c r="P688" s="497">
        <f t="shared" ca="1" si="284"/>
        <v>13.029970760233919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3565</v>
      </c>
      <c r="O690" s="93">
        <f ca="1">IF(L690&gt;0,N690*100/L690,0)</f>
        <v>13.029970760233919</v>
      </c>
      <c r="P690" s="93">
        <f ca="1">IF(M690&gt;0,N690*100/M690,0)</f>
        <v>13.029970760233919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3565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IFERROR(__xludf.DUMMYFUNCTION("IMPORTRANGE(""https://docs.google.com/spreadsheets/d/19vJNZY_5yjcGF2XGBMNZRCAIB0Kwfpjp8YEOfu-bneM/edit?usp=sharing"",""งานกองทุน!F54"")"),5385500)</f>
        <v>5385500</v>
      </c>
      <c r="K821" s="497">
        <f t="shared" ref="K821:K828" ca="1" si="335">IF(I821&gt;0,J821*100/I821,0)</f>
        <v>78.209410397908798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IFERROR(__xludf.DUMMYFUNCTION("IMPORTRANGE(""https://docs.google.com/spreadsheets/d/19vJNZY_5yjcGF2XGBMNZRCAIB0Kwfpjp8YEOfu-bneM/edit?usp=sharing"",""งานกองทุน!E54"")"),271)</f>
        <v>271</v>
      </c>
      <c r="K822" s="497">
        <f t="shared" ca="1" si="335"/>
        <v>78.550724637681157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IFERROR(__xludf.DUMMYFUNCTION("IMPORTRANGE(""https://docs.google.com/spreadsheets/d/19vJNZY_5yjcGF2XGBMNZRCAIB0Kwfpjp8YEOfu-bneM/edit?usp=sharing"",""งานกองทุน!K54"")"),1251837.66)</f>
        <v>1251837.6599999999</v>
      </c>
      <c r="K823" s="497">
        <f t="shared" ca="1" si="335"/>
        <v>8.2623752145050009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IFERROR(__xludf.DUMMYFUNCTION("IMPORTRANGE(""https://docs.google.com/spreadsheets/d/19vJNZY_5yjcGF2XGBMNZRCAIB0Kwfpjp8YEOfu-bneM/edit?usp=sharing"",""งานกองทุน!J54"")"),149)</f>
        <v>149</v>
      </c>
      <c r="K824" s="497">
        <f t="shared" ca="1" si="335"/>
        <v>43.188405797101453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IFERROR(__xludf.DUMMYFUNCTION("IMPORTRANGE(""https://docs.google.com/spreadsheets/d/19vJNZY_5yjcGF2XGBMNZRCAIB0Kwfpjp8YEOfu-bneM/edit?usp=sharing"",""งานกองทุน!P54"")"),76760.68)</f>
        <v>76760.679999999993</v>
      </c>
      <c r="K825" s="497">
        <f t="shared" ca="1" si="335"/>
        <v>7.2632502757048973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IFERROR(__xludf.DUMMYFUNCTION("IMPORTRANGE(""https://docs.google.com/spreadsheets/d/19vJNZY_5yjcGF2XGBMNZRCAIB0Kwfpjp8YEOfu-bneM/edit?usp=sharing"",""งานกองทุน!O54"")"),78)</f>
        <v>78</v>
      </c>
      <c r="K826" s="497">
        <f t="shared" ca="1" si="335"/>
        <v>71.559633027522935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IFERROR(__xludf.DUMMYFUNCTION("IMPORTRANGE(""https://docs.google.com/spreadsheets/d/19vJNZY_5yjcGF2XGBMNZRCAIB0Kwfpjp8YEOfu-bneM/edit?usp=sharing"",""งานกองทุน!U54"")"),4680000)</f>
        <v>4680000</v>
      </c>
      <c r="K827" s="497">
        <f t="shared" ca="1" si="335"/>
        <v>33.717579250720462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IFERROR(__xludf.DUMMYFUNCTION("IMPORTRANGE(""https://docs.google.com/spreadsheets/d/19vJNZY_5yjcGF2XGBMNZRCAIB0Kwfpjp8YEOfu-bneM/edit?usp=sharing"",""งานกองทุน!T54"")"),234)</f>
        <v>234</v>
      </c>
      <c r="K828" s="502">
        <f t="shared" ca="1" si="335"/>
        <v>42.162162162162161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63C8-498B-4638-9869-484B37E60E9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7732610.3499999996</v>
      </c>
      <c r="N8" s="22">
        <f t="shared" ca="1" si="0"/>
        <v>6491012.3999999994</v>
      </c>
      <c r="O8" s="22">
        <f t="shared" ref="O8:O16" ca="1" si="1">IF(L8&gt;0,N8*100/L8,0)</f>
        <v>88.28663191155087</v>
      </c>
      <c r="P8" s="22">
        <f t="shared" ref="P8:P16" ca="1" si="2">IF(M8&gt;0,N8*100/M8,0)</f>
        <v>83.943352971354628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7732610.3499999996</v>
      </c>
      <c r="N10" s="30">
        <f t="shared" ca="1" si="3"/>
        <v>6491012.3999999994</v>
      </c>
      <c r="O10" s="30">
        <f t="shared" ca="1" si="1"/>
        <v>88.28663191155087</v>
      </c>
      <c r="P10" s="30">
        <f t="shared" ca="1" si="2"/>
        <v>83.943352971354628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6306010.3499999996</v>
      </c>
      <c r="N11" s="497">
        <f t="shared" ca="1" si="4"/>
        <v>5064412.3999999994</v>
      </c>
      <c r="O11" s="497">
        <f t="shared" ca="1" si="1"/>
        <v>86.444027697387924</v>
      </c>
      <c r="P11" s="497">
        <f t="shared" ca="1" si="2"/>
        <v>80.310879921089878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6306010.3499999996</v>
      </c>
      <c r="N13" s="93">
        <f t="shared" ca="1" si="5"/>
        <v>5064412.3999999994</v>
      </c>
      <c r="O13" s="93">
        <f t="shared" ca="1" si="1"/>
        <v>86.444027697387924</v>
      </c>
      <c r="P13" s="93">
        <f t="shared" ca="1" si="2"/>
        <v>80.310879921089878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5793912.3499999996</v>
      </c>
      <c r="N18" s="22">
        <f t="shared" ca="1" si="8"/>
        <v>5052973.6399999997</v>
      </c>
      <c r="O18" s="22">
        <f t="shared" ref="O18:O26" ca="1" si="9">IF(L18&gt;0,N18*100/L18,0)</f>
        <v>93.340149127044299</v>
      </c>
      <c r="P18" s="22">
        <f t="shared" ref="P18:P26" ca="1" si="10">IF(M18&gt;0,N18*100/M18,0)</f>
        <v>87.211772197416821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5793912.3499999996</v>
      </c>
      <c r="N20" s="30">
        <f t="shared" ca="1" si="11"/>
        <v>5052973.6399999997</v>
      </c>
      <c r="O20" s="30">
        <f t="shared" ca="1" si="9"/>
        <v>93.340149127044299</v>
      </c>
      <c r="P20" s="30">
        <f t="shared" ca="1" si="10"/>
        <v>87.211772197416821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4367312.3499999996</v>
      </c>
      <c r="N21" s="497">
        <f t="shared" ca="1" si="12"/>
        <v>3626373.6399999997</v>
      </c>
      <c r="O21" s="497">
        <f t="shared" ca="1" si="9"/>
        <v>92.511773627166974</v>
      </c>
      <c r="P21" s="497">
        <f t="shared" ca="1" si="10"/>
        <v>83.034446574447543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4367312.3499999996</v>
      </c>
      <c r="N23" s="93">
        <f t="shared" ca="1" si="13"/>
        <v>3626373.6399999997</v>
      </c>
      <c r="O23" s="93">
        <f t="shared" ca="1" si="9"/>
        <v>92.511773627166974</v>
      </c>
      <c r="P23" s="93">
        <f t="shared" ca="1" si="10"/>
        <v>83.034446574447543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1438038.76</v>
      </c>
      <c r="O28" s="22">
        <f t="shared" ref="O28:O37" ca="1" si="17">IF(L28&gt;0,N28*100/L28,0)</f>
        <v>74.175490973839146</v>
      </c>
      <c r="P28" s="22">
        <f t="shared" ref="P28:P37" ca="1" si="18">IF(M28&gt;0,N28*100/M28,0)</f>
        <v>74.175490973839146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1438038.76</v>
      </c>
      <c r="O30" s="30">
        <f t="shared" ca="1" si="17"/>
        <v>74.175490973839146</v>
      </c>
      <c r="P30" s="30">
        <f t="shared" ca="1" si="18"/>
        <v>74.175490973839146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1938698</v>
      </c>
      <c r="N31" s="497">
        <f t="shared" si="20"/>
        <v>1438038.76</v>
      </c>
      <c r="O31" s="497">
        <f t="shared" ca="1" si="17"/>
        <v>74.175490973839146</v>
      </c>
      <c r="P31" s="497">
        <f t="shared" ca="1" si="18"/>
        <v>74.175490973839146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1938698</v>
      </c>
      <c r="N33" s="93">
        <f t="shared" si="21"/>
        <v>1438038.76</v>
      </c>
      <c r="O33" s="93">
        <f t="shared" ca="1" si="17"/>
        <v>74.175490973839146</v>
      </c>
      <c r="P33" s="93">
        <f t="shared" ca="1" si="18"/>
        <v>74.175490973839146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5793912.3499999996</v>
      </c>
      <c r="N37" s="59">
        <f t="shared" ca="1" si="24"/>
        <v>5052973.6399999997</v>
      </c>
      <c r="O37" s="59">
        <f t="shared" ca="1" si="17"/>
        <v>93.340149127044299</v>
      </c>
      <c r="P37" s="59">
        <f t="shared" ca="1" si="18"/>
        <v>87.211772197416821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759777.35</v>
      </c>
      <c r="N41" s="85">
        <f t="shared" ca="1" si="25"/>
        <v>621277.35</v>
      </c>
      <c r="O41" s="85">
        <f t="shared" ref="O41:O49" ca="1" si="26">IF(L41&gt;0,N41*100/L41,0)</f>
        <v>115.74799254774103</v>
      </c>
      <c r="P41" s="85">
        <f t="shared" ref="P41:P49" ca="1" si="27">IF(M41&gt;0,N41*100/M41,0)</f>
        <v>81.770975404834061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759777.35</v>
      </c>
      <c r="N43" s="92">
        <f t="shared" ca="1" si="28"/>
        <v>621277.35</v>
      </c>
      <c r="O43" s="92">
        <f t="shared" ca="1" si="26"/>
        <v>115.74799254774103</v>
      </c>
      <c r="P43" s="92">
        <f t="shared" ca="1" si="27"/>
        <v>81.770975404834061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759777.35</v>
      </c>
      <c r="N44" s="497">
        <f t="shared" ca="1" si="29"/>
        <v>621277.35</v>
      </c>
      <c r="O44" s="497">
        <f t="shared" ca="1" si="26"/>
        <v>115.74799254774103</v>
      </c>
      <c r="P44" s="497">
        <f t="shared" ca="1" si="27"/>
        <v>81.770975404834061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IFERROR(__xludf.DUMMYFUNCTION("IMPORTRANGE(""https://docs.google.com/spreadsheets/d/1MeEWN-I1oV_STSDYn1IFDPWt_1FKiwhDph83XaGc0o0/edit?usp=sharing"",""งบพรบ!R55"")"),759777.35)</f>
        <v>759777.35</v>
      </c>
      <c r="N46" s="93">
        <f ca="1">IFERROR(__xludf.DUMMYFUNCTION("IMPORTRANGE(""https://docs.google.com/spreadsheets/d/1MeEWN-I1oV_STSDYn1IFDPWt_1FKiwhDph83XaGc0o0/edit?usp=sharing"",""งบพรบ!T55"")"),621277.35)</f>
        <v>621277.35</v>
      </c>
      <c r="O46" s="93">
        <f t="shared" ca="1" si="26"/>
        <v>115.74799254774103</v>
      </c>
      <c r="P46" s="93">
        <f t="shared" ca="1" si="27"/>
        <v>81.770975404834061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1118200</v>
      </c>
      <c r="N53" s="116">
        <f t="shared" ca="1" si="31"/>
        <v>1043299.47</v>
      </c>
      <c r="O53" s="116">
        <f t="shared" ref="O53:O61" ca="1" si="32">IF(L53&gt;0,N53*100/L53,0)</f>
        <v>93.360131543624163</v>
      </c>
      <c r="P53" s="116">
        <f t="shared" ref="P53:P61" ca="1" si="33">IF(M53&gt;0,N53*100/M53,0)</f>
        <v>93.30168753353604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1118200</v>
      </c>
      <c r="N55" s="123">
        <f t="shared" ca="1" si="34"/>
        <v>1043299.47</v>
      </c>
      <c r="O55" s="123">
        <f t="shared" ca="1" si="32"/>
        <v>93.360131543624163</v>
      </c>
      <c r="P55" s="123">
        <f t="shared" ca="1" si="33"/>
        <v>93.30168753353604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929400</v>
      </c>
      <c r="N56" s="497">
        <f t="shared" ca="1" si="35"/>
        <v>854499.47</v>
      </c>
      <c r="O56" s="497">
        <f t="shared" ca="1" si="32"/>
        <v>92.010279961236137</v>
      </c>
      <c r="P56" s="497">
        <f t="shared" ca="1" si="33"/>
        <v>91.94098020228104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IFERROR(__xludf.DUMMYFUNCTION("IMPORTRANGE(""https://docs.google.com/spreadsheets/d/1MeEWN-I1oV_STSDYn1IFDPWt_1FKiwhDph83XaGc0o0/edit?usp=sharing"",""งบพรบ!AB55"")"),929400)</f>
        <v>929400</v>
      </c>
      <c r="N58" s="93">
        <f ca="1">IFERROR(__xludf.DUMMYFUNCTION("IMPORTRANGE(""https://docs.google.com/spreadsheets/d/1MeEWN-I1oV_STSDYn1IFDPWt_1FKiwhDph83XaGc0o0/edit?usp=sharing"",""งบพรบ!AD55"")"),854499.47)</f>
        <v>854499.47</v>
      </c>
      <c r="O58" s="93">
        <f t="shared" ca="1" si="32"/>
        <v>92.010279961236137</v>
      </c>
      <c r="P58" s="93">
        <f t="shared" ca="1" si="33"/>
        <v>91.94098020228104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70680</v>
      </c>
      <c r="O88" s="155">
        <f t="shared" ref="O88:O96" ca="1" si="50">IF(L88&gt;0,N88*100/L88,0)</f>
        <v>82.339235787511655</v>
      </c>
      <c r="P88" s="155">
        <f t="shared" ref="P88:P96" ca="1" si="51">IF(M88&gt;0,N88*100/M88,0)</f>
        <v>82.339235787511655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70680</v>
      </c>
      <c r="O90" s="93">
        <f t="shared" ca="1" si="50"/>
        <v>82.339235787511655</v>
      </c>
      <c r="P90" s="93">
        <f t="shared" ca="1" si="51"/>
        <v>82.339235787511655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70680</v>
      </c>
      <c r="O91" s="497">
        <f t="shared" ca="1" si="50"/>
        <v>82.339235787511655</v>
      </c>
      <c r="P91" s="497">
        <f t="shared" ca="1" si="51"/>
        <v>82.339235787511655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IFERROR(__xludf.DUMMYFUNCTION("IMPORTRANGE(""https://docs.google.com/spreadsheets/d/1MeEWN-I1oV_STSDYn1IFDPWt_1FKiwhDph83XaGc0o0/edit?usp=sharing"",""งบพรบ!AV55"")"),85840)</f>
        <v>85840</v>
      </c>
      <c r="N93" s="93">
        <f ca="1">IFERROR(__xludf.DUMMYFUNCTION("IMPORTRANGE(""https://docs.google.com/spreadsheets/d/1MeEWN-I1oV_STSDYn1IFDPWt_1FKiwhDph83XaGc0o0/edit?usp=sharing"",""งบพรบ!AX55"")"),70680)</f>
        <v>70680</v>
      </c>
      <c r="O93" s="93">
        <f t="shared" ca="1" si="50"/>
        <v>82.339235787511655</v>
      </c>
      <c r="P93" s="93">
        <f t="shared" ca="1" si="51"/>
        <v>82.339235787511655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150550</v>
      </c>
      <c r="O132" s="155">
        <f t="shared" ref="O132:O140" ca="1" si="70">IF(L132&gt;0,N132*100/L132,0)</f>
        <v>99.271372523161119</v>
      </c>
      <c r="P132" s="155">
        <f t="shared" ref="P132:P140" ca="1" si="71">IF(M132&gt;0,N132*100/M132,0)</f>
        <v>99.271372523161119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150550</v>
      </c>
      <c r="O134" s="93">
        <f t="shared" ca="1" si="70"/>
        <v>99.271372523161119</v>
      </c>
      <c r="P134" s="93">
        <f t="shared" ca="1" si="71"/>
        <v>99.271372523161119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47550</v>
      </c>
      <c r="O135" s="497">
        <f t="shared" ca="1" si="70"/>
        <v>97.728907614839173</v>
      </c>
      <c r="P135" s="497">
        <f t="shared" ca="1" si="71"/>
        <v>97.728907614839173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IFERROR(__xludf.DUMMYFUNCTION("IMPORTRANGE(""https://docs.google.com/spreadsheets/d/1MeEWN-I1oV_STSDYn1IFDPWt_1FKiwhDph83XaGc0o0/edit?usp=sharing"",""งบพรบ!BP55"")"),48655)</f>
        <v>48655</v>
      </c>
      <c r="N137" s="93">
        <f ca="1">IFERROR(__xludf.DUMMYFUNCTION("IMPORTRANGE(""https://docs.google.com/spreadsheets/d/1MeEWN-I1oV_STSDYn1IFDPWt_1FKiwhDph83XaGc0o0/edit?usp=sharing"",""งบพรบ!BR55"")"),47550)</f>
        <v>47550</v>
      </c>
      <c r="O137" s="93">
        <f t="shared" ca="1" si="70"/>
        <v>97.728907614839173</v>
      </c>
      <c r="P137" s="93">
        <f t="shared" ca="1" si="71"/>
        <v>97.728907614839173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36100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36100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36100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IFERROR(__xludf.DUMMYFUNCTION("IMPORTRANGE(""https://docs.google.com/spreadsheets/d/1MeEWN-I1oV_STSDYn1IFDPWt_1FKiwhDph83XaGc0o0/edit?usp=sharing"",""งบพรบ!CJ55"")"),36100)</f>
        <v>36100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667720</v>
      </c>
      <c r="N181" s="155">
        <f t="shared" ca="1" si="92"/>
        <v>616506.24</v>
      </c>
      <c r="O181" s="155">
        <f t="shared" ref="O181:O189" ca="1" si="93">IF(L181&gt;0,N181*100/L181,0)</f>
        <v>97.286766608805422</v>
      </c>
      <c r="P181" s="155">
        <f t="shared" ref="P181:P189" ca="1" si="94">IF(M181&gt;0,N181*100/M181,0)</f>
        <v>92.330054513868092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667720</v>
      </c>
      <c r="N183" s="93">
        <f t="shared" ca="1" si="95"/>
        <v>616506.24</v>
      </c>
      <c r="O183" s="93">
        <f t="shared" ca="1" si="93"/>
        <v>97.286766608805422</v>
      </c>
      <c r="P183" s="93">
        <f t="shared" ca="1" si="94"/>
        <v>92.330054513868092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667720</v>
      </c>
      <c r="N184" s="497">
        <f t="shared" ca="1" si="96"/>
        <v>616506.24</v>
      </c>
      <c r="O184" s="497">
        <f t="shared" ca="1" si="93"/>
        <v>97.286766608805422</v>
      </c>
      <c r="P184" s="497">
        <f t="shared" ca="1" si="94"/>
        <v>92.330054513868092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IFERROR(__xludf.DUMMYFUNCTION("IMPORTRANGE(""https://docs.google.com/spreadsheets/d/1MeEWN-I1oV_STSDYn1IFDPWt_1FKiwhDph83XaGc0o0/edit?usp=sharing"",""งบพรบ!CT55"")"),667720)</f>
        <v>667720</v>
      </c>
      <c r="N186" s="93">
        <f ca="1">IFERROR(__xludf.DUMMYFUNCTION("IMPORTRANGE(""https://docs.google.com/spreadsheets/d/1MeEWN-I1oV_STSDYn1IFDPWt_1FKiwhDph83XaGc0o0/edit?usp=sharing"",""งบพรบ!CV55"")"),616506.24)</f>
        <v>616506.24</v>
      </c>
      <c r="O186" s="93">
        <f t="shared" ca="1" si="93"/>
        <v>97.286766608805422</v>
      </c>
      <c r="P186" s="93">
        <f t="shared" ca="1" si="94"/>
        <v>92.330054513868092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4320</v>
      </c>
      <c r="O191" s="155">
        <f ca="1">IF(L191&gt;0,N191*100/L191,0)</f>
        <v>72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40000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25000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10000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40000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351866.67000000004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142771.67000000001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94095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95000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20000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60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223766.67</v>
      </c>
      <c r="O238" s="155">
        <f ca="1">IF(L238&gt;0,N238*100/L238,0)</f>
        <v>93.274977073780747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72">
        <f>223766.67-45000-60835</f>
        <v>117931.67000000001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72">
        <v>60835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72">
        <v>35000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337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72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72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72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30</v>
      </c>
      <c r="K257" s="497">
        <f t="shared" ref="K257:K258" si="114">IF(I257&gt;0,J257*100/I257,0)</f>
        <v>100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18940</v>
      </c>
      <c r="O261" s="155">
        <f t="shared" ref="O261:O269" ca="1" si="117">IF(L261&gt;0,N261*100/L261,0)</f>
        <v>70.408921933085509</v>
      </c>
      <c r="P261" s="155">
        <f t="shared" ref="P261:P269" ca="1" si="118">IF(M261&gt;0,N261*100/M261,0)</f>
        <v>70.408921933085509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18940</v>
      </c>
      <c r="O263" s="93">
        <f t="shared" ca="1" si="117"/>
        <v>70.408921933085509</v>
      </c>
      <c r="P263" s="93">
        <f t="shared" ca="1" si="118"/>
        <v>70.408921933085509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18940</v>
      </c>
      <c r="O264" s="497">
        <f t="shared" ca="1" si="117"/>
        <v>70.408921933085509</v>
      </c>
      <c r="P264" s="497">
        <f t="shared" ca="1" si="118"/>
        <v>70.408921933085509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IFERROR(__xludf.DUMMYFUNCTION("IMPORTRANGE(""https://docs.google.com/spreadsheets/d/1MeEWN-I1oV_STSDYn1IFDPWt_1FKiwhDph83XaGc0o0/edit?usp=sharing"",""งบพรบ!DD55"")"),26900)</f>
        <v>26900</v>
      </c>
      <c r="N266" s="93">
        <f ca="1">IFERROR(__xludf.DUMMYFUNCTION("IMPORTRANGE(""https://docs.google.com/spreadsheets/d/1MeEWN-I1oV_STSDYn1IFDPWt_1FKiwhDph83XaGc0o0/edit?usp=sharing"",""งบพรบ!DF55"")"),18940)</f>
        <v>18940</v>
      </c>
      <c r="O266" s="93">
        <f t="shared" ca="1" si="117"/>
        <v>70.408921933085509</v>
      </c>
      <c r="P266" s="93">
        <f t="shared" ca="1" si="118"/>
        <v>70.408921933085509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21945</v>
      </c>
      <c r="O277" s="155">
        <f t="shared" ref="O277:O285" ca="1" si="126">IF(L277&gt;0,N277*100/L277,0)</f>
        <v>96.97304463102077</v>
      </c>
      <c r="P277" s="155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21945</v>
      </c>
      <c r="O279" s="93">
        <f t="shared" ca="1" si="126"/>
        <v>96.97304463102077</v>
      </c>
      <c r="P279" s="93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21945</v>
      </c>
      <c r="O280" s="497">
        <f t="shared" ca="1" si="126"/>
        <v>96.97304463102077</v>
      </c>
      <c r="P280" s="497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IFERROR(__xludf.DUMMYFUNCTION("IMPORTRANGE(""https://docs.google.com/spreadsheets/d/1MeEWN-I1oV_STSDYn1IFDPWt_1FKiwhDph83XaGc0o0/edit?usp=sharing"",""งบพรบ!DP55"")"),21945)</f>
        <v>21945</v>
      </c>
      <c r="O282" s="93">
        <f t="shared" ca="1" si="126"/>
        <v>96.97304463102077</v>
      </c>
      <c r="P282" s="93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185990.08</v>
      </c>
      <c r="O298" s="155">
        <f t="shared" ref="O298:O306" ca="1" si="136">IF(L298&gt;0,N298*100/L298,0)</f>
        <v>82.515563442768411</v>
      </c>
      <c r="P298" s="155">
        <f t="shared" ref="P298:P306" ca="1" si="137">IF(M298&gt;0,N298*100/M298,0)</f>
        <v>82.515563442768411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185990.08</v>
      </c>
      <c r="O300" s="93">
        <f t="shared" ca="1" si="136"/>
        <v>82.515563442768411</v>
      </c>
      <c r="P300" s="93">
        <f t="shared" ca="1" si="137"/>
        <v>82.515563442768411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225400</v>
      </c>
      <c r="N301" s="497">
        <f t="shared" ca="1" si="139"/>
        <v>185990.08</v>
      </c>
      <c r="O301" s="497">
        <f t="shared" ca="1" si="136"/>
        <v>82.515563442768411</v>
      </c>
      <c r="P301" s="497">
        <f t="shared" ca="1" si="137"/>
        <v>82.515563442768411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IFERROR(__xludf.DUMMYFUNCTION("IMPORTRANGE(""https://docs.google.com/spreadsheets/d/1MeEWN-I1oV_STSDYn1IFDPWt_1FKiwhDph83XaGc0o0/edit?usp=sharing"",""งบพรบ!DX55"")"),225400)</f>
        <v>225400</v>
      </c>
      <c r="N303" s="93">
        <f ca="1">IFERROR(__xludf.DUMMYFUNCTION("IMPORTRANGE(""https://docs.google.com/spreadsheets/d/1MeEWN-I1oV_STSDYn1IFDPWt_1FKiwhDph83XaGc0o0/edit?usp=sharing"",""งบพรบ!DZ55"")"),185990.08)</f>
        <v>185990.08</v>
      </c>
      <c r="O303" s="93">
        <f t="shared" ca="1" si="136"/>
        <v>82.515563442768411</v>
      </c>
      <c r="P303" s="93">
        <f t="shared" ca="1" si="137"/>
        <v>82.515563442768411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9028</v>
      </c>
      <c r="K327" s="445">
        <f ca="1">IF(I327&gt;0,J327*100/I327,0)</f>
        <v>209.95348837209303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1074500</v>
      </c>
      <c r="N328" s="155">
        <f t="shared" ca="1" si="149"/>
        <v>1033840</v>
      </c>
      <c r="O328" s="155">
        <f t="shared" ref="O328:O336" ca="1" si="150">IF(L328&gt;0,N328*100/L328,0)</f>
        <v>90.767339771729581</v>
      </c>
      <c r="P328" s="155">
        <f t="shared" ref="P328:P336" ca="1" si="151">IF(M328&gt;0,N328*100/M328,0)</f>
        <v>96.215914378780823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1074500</v>
      </c>
      <c r="N330" s="93">
        <f t="shared" ca="1" si="152"/>
        <v>1033840</v>
      </c>
      <c r="O330" s="93">
        <f t="shared" ca="1" si="150"/>
        <v>90.767339771729581</v>
      </c>
      <c r="P330" s="93">
        <f t="shared" ca="1" si="151"/>
        <v>96.215914378780823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138840</v>
      </c>
      <c r="O331" s="497">
        <f t="shared" ca="1" si="150"/>
        <v>78.440677966101688</v>
      </c>
      <c r="P331" s="497">
        <f t="shared" ca="1" si="151"/>
        <v>77.348189415041787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IFERROR(__xludf.DUMMYFUNCTION("IMPORTRANGE(""https://docs.google.com/spreadsheets/d/1MeEWN-I1oV_STSDYn1IFDPWt_1FKiwhDph83XaGc0o0/edit?usp=sharing"",""งบพรบ!ER55"")"),179500)</f>
        <v>179500</v>
      </c>
      <c r="N333" s="93">
        <f ca="1">IFERROR(__xludf.DUMMYFUNCTION("IMPORTRANGE(""https://docs.google.com/spreadsheets/d/1MeEWN-I1oV_STSDYn1IFDPWt_1FKiwhDph83XaGc0o0/edit?usp=sharing"",""งบพรบ!ET55"")"),138840)</f>
        <v>138840</v>
      </c>
      <c r="O333" s="93">
        <f t="shared" ca="1" si="150"/>
        <v>78.440677966101688</v>
      </c>
      <c r="P333" s="93">
        <f t="shared" ca="1" si="151"/>
        <v>77.348189415041787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IFERROR(__xludf.DUMMYFUNCTION("IMPORTRANGE(""https://docs.google.com/spreadsheets/d/1kVcqe37tkHyjCSG3S0O1AXqVkqjo8mSIZil3BcpIysc/edit?usp=sharing"",""ศูนย์!D55"")"),8082)</f>
        <v>8082</v>
      </c>
      <c r="K338" s="497">
        <f ca="1">IF(I338&gt;0,J338*100/I338,0)</f>
        <v>187.95348837209303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1614150</v>
      </c>
      <c r="N345" s="155">
        <f t="shared" ca="1" si="155"/>
        <v>1242805.5</v>
      </c>
      <c r="O345" s="155">
        <f t="shared" ref="O345:O353" ca="1" si="156">IF(L345&gt;0,N345*100/L345,0)</f>
        <v>86.241855010513021</v>
      </c>
      <c r="P345" s="155">
        <f t="shared" ref="P345:P353" ca="1" si="157">IF(M345&gt;0,N345*100/M345,0)</f>
        <v>76.99442431000837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1614150</v>
      </c>
      <c r="N347" s="93">
        <f t="shared" ca="1" si="158"/>
        <v>1242805.5</v>
      </c>
      <c r="O347" s="93">
        <f t="shared" ca="1" si="156"/>
        <v>86.241855010513021</v>
      </c>
      <c r="P347" s="93">
        <f t="shared" ca="1" si="157"/>
        <v>76.99442431000837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1374350</v>
      </c>
      <c r="N348" s="497">
        <f t="shared" ca="1" si="159"/>
        <v>1003005.5</v>
      </c>
      <c r="O348" s="497">
        <f t="shared" ca="1" si="156"/>
        <v>83.495425674494498</v>
      </c>
      <c r="P348" s="497">
        <f t="shared" ca="1" si="157"/>
        <v>72.980354349328778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IFERROR(__xludf.DUMMYFUNCTION("IMPORTRANGE(""https://docs.google.com/spreadsheets/d/1MeEWN-I1oV_STSDYn1IFDPWt_1FKiwhDph83XaGc0o0/edit?usp=sharing"",""งบพรบ!FB55"")"),1374350)</f>
        <v>1374350</v>
      </c>
      <c r="N350" s="93">
        <f ca="1">IFERROR(__xludf.DUMMYFUNCTION("IMPORTRANGE(""https://docs.google.com/spreadsheets/d/1MeEWN-I1oV_STSDYn1IFDPWt_1FKiwhDph83XaGc0o0/edit?usp=sharing"",""งบพรบ!FD55"")"),1003005.5)</f>
        <v>1003005.5</v>
      </c>
      <c r="O350" s="93">
        <f t="shared" ca="1" si="156"/>
        <v>83.495425674494498</v>
      </c>
      <c r="P350" s="93">
        <f t="shared" ca="1" si="157"/>
        <v>72.980354349328778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298</v>
      </c>
      <c r="K355" s="465">
        <f ca="1">IF(I355&gt;0,J355*100/I355,0)</f>
        <v>54.18181818181818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IFERROR(__xludf.DUMMYFUNCTION("IMPORTRANGE(""https://docs.google.com/spreadsheets/d/1XWAQStnk-4SwqDmLtmXYiTMKHgktTP8We1SCoS47DrQ/edit?usp=sharing"",""จัดที่ดิน!W55"")"),556)</f>
        <v>556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IFERROR(__xludf.DUMMYFUNCTION("IMPORTRANGE(""https://docs.google.com/spreadsheets/d/1XWAQStnk-4SwqDmLtmXYiTMKHgktTP8We1SCoS47DrQ/edit?usp=sharing"",""จัดที่ดิน!X55"")"),7375.33)</f>
        <v>7375.33</v>
      </c>
      <c r="K359" s="497">
        <f t="shared" ca="1" si="161"/>
        <v>134.09690909090909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IFERROR(__xludf.DUMMYFUNCTION("IMPORTRANGE(""https://docs.google.com/spreadsheets/d/1XWAQStnk-4SwqDmLtmXYiTMKHgktTP8We1SCoS47DrQ/edit?usp=sharing"",""จัดที่ดิน!Y55"")"),388)</f>
        <v>388</v>
      </c>
      <c r="K360" s="497">
        <f t="shared" ca="1" si="161"/>
        <v>70.545454545454547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IFERROR(__xludf.DUMMYFUNCTION("IMPORTRANGE(""https://docs.google.com/spreadsheets/d/1XWAQStnk-4SwqDmLtmXYiTMKHgktTP8We1SCoS47DrQ/edit?usp=sharing"",""จัดที่ดิน!Z55"")"),4894.16)</f>
        <v>4894.16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IFERROR(__xludf.DUMMYFUNCTION("IMPORTRANGE(""https://docs.google.com/spreadsheets/d/1XWAQStnk-4SwqDmLtmXYiTMKHgktTP8We1SCoS47DrQ/edit?usp=sharing"",""จัดที่ดิน!AA55"")"),298)</f>
        <v>298</v>
      </c>
      <c r="K362" s="497">
        <f t="shared" ca="1" si="161"/>
        <v>54.18181818181818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IFERROR(__xludf.DUMMYFUNCTION("IMPORTRANGE(""https://docs.google.com/spreadsheets/d/1XWAQStnk-4SwqDmLtmXYiTMKHgktTP8We1SCoS47DrQ/edit?usp=sharing"",""จัดที่ดิน!AB55"")"),3872.06)</f>
        <v>3872.06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526</v>
      </c>
      <c r="K364" s="479">
        <f t="shared" ca="1" si="161"/>
        <v>55.368421052631582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151</v>
      </c>
      <c r="K365" s="491">
        <f t="shared" ca="1" si="161"/>
        <v>75.5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IFERROR(__xludf.DUMMYFUNCTION("IMPORTRANGE(""https://docs.google.com/spreadsheets/d/1XWAQStnk-4SwqDmLtmXYiTMKHgktTP8We1SCoS47DrQ/edit?usp=sharing"",""จัดที่ดิน!E55"")"),293)</f>
        <v>293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IFERROR(__xludf.DUMMYFUNCTION("IMPORTRANGE(""https://docs.google.com/spreadsheets/d/1XWAQStnk-4SwqDmLtmXYiTMKHgktTP8We1SCoS47DrQ/edit?usp=sharing"",""จัดที่ดิน!F55"")"),4623.77)</f>
        <v>4623.7700000000004</v>
      </c>
      <c r="K369" s="497">
        <f t="shared" ca="1" si="163"/>
        <v>231.18850000000003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IFERROR(__xludf.DUMMYFUNCTION("IMPORTRANGE(""https://docs.google.com/spreadsheets/d/1XWAQStnk-4SwqDmLtmXYiTMKHgktTP8We1SCoS47DrQ/edit?usp=sharing"",""จัดที่ดิน!G55"")"),171)</f>
        <v>171</v>
      </c>
      <c r="K370" s="497">
        <f t="shared" ca="1" si="163"/>
        <v>85.5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IFERROR(__xludf.DUMMYFUNCTION("IMPORTRANGE(""https://docs.google.com/spreadsheets/d/1XWAQStnk-4SwqDmLtmXYiTMKHgktTP8We1SCoS47DrQ/edit?usp=sharing"",""จัดที่ดิน!H55"")"),2636.42)</f>
        <v>2636.42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IFERROR(__xludf.DUMMYFUNCTION("IMPORTRANGE(""https://docs.google.com/spreadsheets/d/1XWAQStnk-4SwqDmLtmXYiTMKHgktTP8We1SCoS47DrQ/edit?usp=sharing"",""จัดที่ดิน!I55"")"),151)</f>
        <v>151</v>
      </c>
      <c r="K372" s="497">
        <f t="shared" ca="1" si="163"/>
        <v>75.5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IFERROR(__xludf.DUMMYFUNCTION("IMPORTRANGE(""https://docs.google.com/spreadsheets/d/1XWAQStnk-4SwqDmLtmXYiTMKHgktTP8We1SCoS47DrQ/edit?usp=sharing"",""จัดที่ดิน!J55"")"),2287.94)</f>
        <v>2287.94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375</v>
      </c>
      <c r="K374" s="491">
        <f t="shared" ca="1" si="163"/>
        <v>50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IFERROR(__xludf.DUMMYFUNCTION("IMPORTRANGE(""https://docs.google.com/spreadsheets/d/1XWAQStnk-4SwqDmLtmXYiTMKHgktTP8We1SCoS47DrQ/edit?usp=sharing"",""จัดที่ดิน!AH55"")"),263)</f>
        <v>263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IFERROR(__xludf.DUMMYFUNCTION("IMPORTRANGE(""https://docs.google.com/spreadsheets/d/1XWAQStnk-4SwqDmLtmXYiTMKHgktTP8We1SCoS47DrQ/edit?usp=sharing"",""จัดที่ดิน!AI55"")"),2751.56)</f>
        <v>2751.56</v>
      </c>
      <c r="K378" s="497">
        <f t="shared" ca="1" si="164"/>
        <v>78.616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IFERROR(__xludf.DUMMYFUNCTION("IMPORTRANGE(""https://docs.google.com/spreadsheets/d/1XWAQStnk-4SwqDmLtmXYiTMKHgktTP8We1SCoS47DrQ/edit?usp=sharing"",""จัดที่ดิน!AJ55"")"),445)</f>
        <v>445</v>
      </c>
      <c r="K379" s="497">
        <f t="shared" ca="1" si="164"/>
        <v>59.333333333333336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IFERROR(__xludf.DUMMYFUNCTION("IMPORTRANGE(""https://docs.google.com/spreadsheets/d/1XWAQStnk-4SwqDmLtmXYiTMKHgktTP8We1SCoS47DrQ/edit?usp=sharing"",""จัดที่ดิน!AK55"")"),6079.85)</f>
        <v>6079.85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IFERROR(__xludf.DUMMYFUNCTION("IMPORTRANGE(""https://docs.google.com/spreadsheets/d/1XWAQStnk-4SwqDmLtmXYiTMKHgktTP8We1SCoS47DrQ/edit?usp=sharing"",""จัดที่ดิน!AL55"")"),375)</f>
        <v>375</v>
      </c>
      <c r="K381" s="497">
        <f t="shared" ca="1" si="164"/>
        <v>50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IFERROR(__xludf.DUMMYFUNCTION("IMPORTRANGE(""https://docs.google.com/spreadsheets/d/1XWAQStnk-4SwqDmLtmXYiTMKHgktTP8We1SCoS47DrQ/edit?usp=sharing"",""จัดที่ดิน!AM55"")"),5406.23)</f>
        <v>5406.23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1938698</v>
      </c>
      <c r="N414" s="549">
        <f t="shared" si="181"/>
        <v>1438038.76</v>
      </c>
      <c r="O414" s="549">
        <f ca="1">IF(L414&gt;0,N414*100/L414,0)</f>
        <v>74.175490973839146</v>
      </c>
      <c r="P414" s="549">
        <f ca="1">IF(M414&gt;0,N414*100/M414,0)</f>
        <v>74.175490973839146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133680</v>
      </c>
      <c r="N419" s="155">
        <f t="shared" si="184"/>
        <v>129950.1</v>
      </c>
      <c r="O419" s="155">
        <f t="shared" ref="O419:O424" ca="1" si="185">IF(L419&gt;0,N419*100/L419,0)</f>
        <v>97.209829443447035</v>
      </c>
      <c r="P419" s="155">
        <f t="shared" ref="P419:P424" ca="1" si="186">IF(M419&gt;0,N419*100/M419,0)</f>
        <v>97.209829443447035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133680</v>
      </c>
      <c r="N421" s="93">
        <f t="shared" si="187"/>
        <v>129950.1</v>
      </c>
      <c r="O421" s="93">
        <f t="shared" ca="1" si="185"/>
        <v>97.209829443447035</v>
      </c>
      <c r="P421" s="93">
        <f t="shared" ca="1" si="186"/>
        <v>97.209829443447035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133680</v>
      </c>
      <c r="N422" s="497">
        <f t="shared" si="188"/>
        <v>129950.1</v>
      </c>
      <c r="O422" s="497">
        <f t="shared" ca="1" si="185"/>
        <v>97.209829443447035</v>
      </c>
      <c r="P422" s="497">
        <f t="shared" ca="1" si="186"/>
        <v>97.209829443447035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</f>
        <v>133680</v>
      </c>
      <c r="N424" s="93">
        <f>N425+N426+N427+N428</f>
        <v>129950.1</v>
      </c>
      <c r="O424" s="93">
        <f t="shared" ca="1" si="185"/>
        <v>97.209829443447035</v>
      </c>
      <c r="P424" s="93">
        <f t="shared" ca="1" si="186"/>
        <v>97.209829443447035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99620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129950.1-99620</f>
        <v>30330.100000000006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277880</v>
      </c>
      <c r="O444" s="195">
        <f t="shared" ref="O444:O449" ca="1" si="198">IF(L444&gt;0,N444*100/L444,0)</f>
        <v>83.825037707390649</v>
      </c>
      <c r="P444" s="195">
        <f t="shared" ref="P444:P449" ca="1" si="199">IF(M444&gt;0,N444*100/M444,0)</f>
        <v>83.825037707390649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277880</v>
      </c>
      <c r="O446" s="93">
        <f t="shared" ca="1" si="198"/>
        <v>83.825037707390649</v>
      </c>
      <c r="P446" s="93">
        <f t="shared" ca="1" si="199"/>
        <v>83.825037707390649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277880</v>
      </c>
      <c r="O447" s="497">
        <f t="shared" ca="1" si="198"/>
        <v>83.825037707390649</v>
      </c>
      <c r="P447" s="497">
        <f t="shared" ca="1" si="199"/>
        <v>83.825037707390649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277880</v>
      </c>
      <c r="O449" s="93">
        <f t="shared" ca="1" si="198"/>
        <v>83.825037707390649</v>
      </c>
      <c r="P449" s="93">
        <f t="shared" ca="1" si="199"/>
        <v>83.825037707390649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104000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277880-73000-64000-104000</f>
        <v>36880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833030.36</v>
      </c>
      <c r="O467" s="195">
        <f t="shared" ref="O467:O472" ca="1" si="207">IF(L467&gt;0,N467*100/L467,0)</f>
        <v>71.417824484875922</v>
      </c>
      <c r="P467" s="195">
        <f t="shared" ref="P467:P472" ca="1" si="208">IF(M467&gt;0,N467*100/M467,0)</f>
        <v>71.417824484875922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833030.36</v>
      </c>
      <c r="O469" s="93">
        <f t="shared" ca="1" si="207"/>
        <v>71.417824484875922</v>
      </c>
      <c r="P469" s="93">
        <f t="shared" ca="1" si="208"/>
        <v>71.417824484875922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833030.36</v>
      </c>
      <c r="O470" s="497">
        <f t="shared" ca="1" si="207"/>
        <v>71.417824484875922</v>
      </c>
      <c r="P470" s="497">
        <f t="shared" ca="1" si="208"/>
        <v>71.417824484875922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833030.36</v>
      </c>
      <c r="O472" s="93">
        <f t="shared" ca="1" si="207"/>
        <v>71.417824484875922</v>
      </c>
      <c r="P472" s="93">
        <f t="shared" ca="1" si="208"/>
        <v>71.417824484875922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100533.36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833030.36-100533.36-542100-148065</f>
        <v>42332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189533.3</v>
      </c>
      <c r="O544" s="155">
        <f t="shared" ref="O544:O549" ca="1" si="237">IF(L544&gt;0,N544*100/L544,0)</f>
        <v>72.479273422562144</v>
      </c>
      <c r="P544" s="155">
        <f t="shared" ref="P544:P549" ca="1" si="238">IF(M544&gt;0,N544*100/M544,0)</f>
        <v>72.479273422562144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189533.3</v>
      </c>
      <c r="O546" s="93">
        <f t="shared" ca="1" si="237"/>
        <v>72.479273422562144</v>
      </c>
      <c r="P546" s="93">
        <f t="shared" ca="1" si="238"/>
        <v>72.479273422562144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189533.3</v>
      </c>
      <c r="O547" s="497">
        <f t="shared" ca="1" si="237"/>
        <v>72.479273422562144</v>
      </c>
      <c r="P547" s="497">
        <f t="shared" ca="1" si="238"/>
        <v>72.479273422562144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189533.3</v>
      </c>
      <c r="O549" s="93">
        <f t="shared" ca="1" si="237"/>
        <v>72.479273422562144</v>
      </c>
      <c r="P549" s="93">
        <f t="shared" ca="1" si="238"/>
        <v>72.479273422562144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104000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189533.3-104000</f>
        <v>85533.299999999988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633</v>
      </c>
      <c r="K592" s="672">
        <f t="shared" ref="K592:K594" ca="1" si="254">IF(I592&gt;0,J592*100/I592,0)</f>
        <v>59.001174430960241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633</v>
      </c>
      <c r="K593" s="411">
        <f t="shared" ca="1" si="254"/>
        <v>59.001174430960241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73</v>
      </c>
      <c r="K594" s="411">
        <f t="shared" ca="1" si="254"/>
        <v>44.242424242424242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4145</v>
      </c>
      <c r="O685" s="195">
        <f t="shared" ref="O685:O688" ca="1" si="283">IF(L685&gt;0,N685*100/L685,0)</f>
        <v>13.117088607594937</v>
      </c>
      <c r="P685" s="195">
        <f t="shared" ref="P685:P688" ca="1" si="284">IF(M685&gt;0,N685*100/M685,0)</f>
        <v>13.117088607594937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4145</v>
      </c>
      <c r="O687" s="93">
        <f t="shared" ca="1" si="283"/>
        <v>13.117088607594937</v>
      </c>
      <c r="P687" s="93">
        <f t="shared" ca="1" si="284"/>
        <v>13.117088607594937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4145</v>
      </c>
      <c r="O688" s="497">
        <f t="shared" ca="1" si="283"/>
        <v>13.117088607594937</v>
      </c>
      <c r="P688" s="497">
        <f t="shared" ca="1" si="284"/>
        <v>13.117088607594937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4145</v>
      </c>
      <c r="O690" s="93">
        <f ca="1">IF(L690&gt;0,N690*100/L690,0)</f>
        <v>13.117088607594937</v>
      </c>
      <c r="P690" s="93">
        <f ca="1">IF(M690&gt;0,N690*100/M690,0)</f>
        <v>13.117088607594937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4145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93</v>
      </c>
      <c r="K701" s="195">
        <f t="shared" ca="1" si="290"/>
        <v>31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7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9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93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24</v>
      </c>
      <c r="K721" s="195">
        <f t="shared" ca="1" si="291"/>
        <v>68.571428571428569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262.36</v>
      </c>
      <c r="K722" s="195">
        <f t="shared" ca="1" si="291"/>
        <v>74.959999999999994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IFERROR(__xludf.DUMMYFUNCTION("IMPORTRANGE(""https://docs.google.com/spreadsheets/d/1XWAQStnk-4SwqDmLtmXYiTMKHgktTP8We1SCoS47DrQ/edit?usp=sharing"",""จัดที่ดิน!BM55"")"),24)</f>
        <v>24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IFERROR(__xludf.DUMMYFUNCTION("IMPORTRANGE(""https://docs.google.com/spreadsheets/d/1XWAQStnk-4SwqDmLtmXYiTMKHgktTP8We1SCoS47DrQ/edit?usp=sharing"",""จัดที่ดิน!BN55"")"),33)</f>
        <v>33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IFERROR(__xludf.DUMMYFUNCTION("IMPORTRANGE(""https://docs.google.com/spreadsheets/d/1XWAQStnk-4SwqDmLtmXYiTMKHgktTP8We1SCoS47DrQ/edit?usp=sharing"",""จัดที่ดิน!BO55"")"),262.36)</f>
        <v>262.36</v>
      </c>
      <c r="K725" s="497">
        <f t="shared" ref="K725:K726" ca="1" si="292">IF(I725&gt;0,J725*100/I725,0)</f>
        <v>87.453333333333333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IFERROR(__xludf.DUMMYFUNCTION("IMPORTRANGE(""https://docs.google.com/spreadsheets/d/19vJNZY_5yjcGF2XGBMNZRCAIB0Kwfpjp8YEOfu-bneM/edit?usp=sharing"",""งานกองทุน!F55"")"),3576606.31)</f>
        <v>3576606.31</v>
      </c>
      <c r="K821" s="497">
        <f t="shared" ref="K821:K828" ca="1" si="335">IF(I821&gt;0,J821*100/I821,0)</f>
        <v>72.055843345272223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IFERROR(__xludf.DUMMYFUNCTION("IMPORTRANGE(""https://docs.google.com/spreadsheets/d/19vJNZY_5yjcGF2XGBMNZRCAIB0Kwfpjp8YEOfu-bneM/edit?usp=sharing"",""งานกองทุน!E55"")"),157)</f>
        <v>157</v>
      </c>
      <c r="K822" s="497">
        <f t="shared" ca="1" si="335"/>
        <v>73.708920187793424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IFERROR(__xludf.DUMMYFUNCTION("IMPORTRANGE(""https://docs.google.com/spreadsheets/d/19vJNZY_5yjcGF2XGBMNZRCAIB0Kwfpjp8YEOfu-bneM/edit?usp=sharing"",""งานกองทุน!K55"")"),753030.44)</f>
        <v>753030.44</v>
      </c>
      <c r="K823" s="497">
        <f t="shared" ca="1" si="335"/>
        <v>7.5984097137033038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IFERROR(__xludf.DUMMYFUNCTION("IMPORTRANGE(""https://docs.google.com/spreadsheets/d/19vJNZY_5yjcGF2XGBMNZRCAIB0Kwfpjp8YEOfu-bneM/edit?usp=sharing"",""งานกองทุน!J55"")"),78)</f>
        <v>78</v>
      </c>
      <c r="K824" s="497">
        <f t="shared" ca="1" si="335"/>
        <v>32.098765432098766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IFERROR(__xludf.DUMMYFUNCTION("IMPORTRANGE(""https://docs.google.com/spreadsheets/d/19vJNZY_5yjcGF2XGBMNZRCAIB0Kwfpjp8YEOfu-bneM/edit?usp=sharing"",""งานกองทุน!P55"")"),2791637.84)</f>
        <v>2791637.84</v>
      </c>
      <c r="K825" s="497">
        <f t="shared" ca="1" si="335"/>
        <v>48.983147521784176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IFERROR(__xludf.DUMMYFUNCTION("IMPORTRANGE(""https://docs.google.com/spreadsheets/d/19vJNZY_5yjcGF2XGBMNZRCAIB0Kwfpjp8YEOfu-bneM/edit?usp=sharing"",""งานกองทุน!O55"")"),1792)</f>
        <v>1792</v>
      </c>
      <c r="K826" s="497">
        <f t="shared" ca="1" si="335"/>
        <v>68.632707774798931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IFERROR(__xludf.DUMMYFUNCTION("IMPORTRANGE(""https://docs.google.com/spreadsheets/d/19vJNZY_5yjcGF2XGBMNZRCAIB0Kwfpjp8YEOfu-bneM/edit?usp=sharing"",""งานกองทุน!U55"")"),3570000)</f>
        <v>3570000</v>
      </c>
      <c r="K827" s="497">
        <f t="shared" ca="1" si="335"/>
        <v>119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IFERROR(__xludf.DUMMYFUNCTION("IMPORTRANGE(""https://docs.google.com/spreadsheets/d/19vJNZY_5yjcGF2XGBMNZRCAIB0Kwfpjp8YEOfu-bneM/edit?usp=sharing"",""งานกองทุน!T55"")"),119)</f>
        <v>119</v>
      </c>
      <c r="K828" s="502">
        <f t="shared" ca="1" si="335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613C4-AED2-408D-8320-554980E00071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5403120</v>
      </c>
      <c r="N8" s="22">
        <f t="shared" ca="1" si="0"/>
        <v>4579362.93</v>
      </c>
      <c r="O8" s="22">
        <f t="shared" ref="O8:O16" ca="1" si="1">IF(L8&gt;0,N8*100/L8,0)</f>
        <v>86.13950352289983</v>
      </c>
      <c r="P8" s="22">
        <f t="shared" ref="P8:P16" ca="1" si="2">IF(M8&gt;0,N8*100/M8,0)</f>
        <v>84.754048216585971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5403120</v>
      </c>
      <c r="N10" s="30">
        <f t="shared" ca="1" si="3"/>
        <v>4579362.93</v>
      </c>
      <c r="O10" s="30">
        <f t="shared" ca="1" si="1"/>
        <v>86.13950352289983</v>
      </c>
      <c r="P10" s="30">
        <f t="shared" ca="1" si="2"/>
        <v>84.754048216585971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4432220</v>
      </c>
      <c r="N11" s="497">
        <f t="shared" ca="1" si="4"/>
        <v>3608462.93</v>
      </c>
      <c r="O11" s="497">
        <f t="shared" ca="1" si="1"/>
        <v>82.473176914952674</v>
      </c>
      <c r="P11" s="497">
        <f t="shared" ca="1" si="2"/>
        <v>81.41434608390378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4432220</v>
      </c>
      <c r="N13" s="93">
        <f t="shared" ca="1" si="5"/>
        <v>3608462.93</v>
      </c>
      <c r="O13" s="93">
        <f t="shared" ca="1" si="1"/>
        <v>82.473176914952674</v>
      </c>
      <c r="P13" s="93">
        <f t="shared" ca="1" si="2"/>
        <v>81.41434608390378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970900</v>
      </c>
      <c r="N14" s="497">
        <f t="shared" ca="1" si="6"/>
        <v>970900</v>
      </c>
      <c r="O14" s="497">
        <f t="shared" ca="1" si="1"/>
        <v>103.1884366032522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970900</v>
      </c>
      <c r="N16" s="52">
        <f t="shared" ca="1" si="7"/>
        <v>970900</v>
      </c>
      <c r="O16" s="52">
        <f t="shared" ca="1" si="1"/>
        <v>103.1884366032522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4023662</v>
      </c>
      <c r="N18" s="22">
        <f t="shared" ca="1" si="8"/>
        <v>3421016.58</v>
      </c>
      <c r="O18" s="22">
        <f t="shared" ref="O18:O26" ca="1" si="9">IF(L18&gt;0,N18*100/L18,0)</f>
        <v>87.006283191489956</v>
      </c>
      <c r="P18" s="22">
        <f t="shared" ref="P18:P26" ca="1" si="10">IF(M18&gt;0,N18*100/M18,0)</f>
        <v>85.022464113536373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4023662</v>
      </c>
      <c r="N20" s="30">
        <f t="shared" ca="1" si="11"/>
        <v>3421016.58</v>
      </c>
      <c r="O20" s="30">
        <f t="shared" ca="1" si="9"/>
        <v>87.006283191489956</v>
      </c>
      <c r="P20" s="30">
        <f t="shared" ca="1" si="10"/>
        <v>85.022464113536373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3052762</v>
      </c>
      <c r="N21" s="497">
        <f t="shared" ca="1" si="12"/>
        <v>2450116.58</v>
      </c>
      <c r="O21" s="497">
        <f t="shared" ca="1" si="9"/>
        <v>81.915781210350048</v>
      </c>
      <c r="P21" s="497">
        <f t="shared" ca="1" si="10"/>
        <v>80.259010692612136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3052762</v>
      </c>
      <c r="N23" s="93">
        <f t="shared" ca="1" si="13"/>
        <v>2450116.58</v>
      </c>
      <c r="O23" s="93">
        <f t="shared" ca="1" si="9"/>
        <v>81.915781210350048</v>
      </c>
      <c r="P23" s="93">
        <f t="shared" ca="1" si="10"/>
        <v>80.259010692612136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970900</v>
      </c>
      <c r="N24" s="497">
        <f t="shared" ca="1" si="14"/>
        <v>970900</v>
      </c>
      <c r="O24" s="497">
        <f t="shared" ca="1" si="9"/>
        <v>103.1884366032522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970900</v>
      </c>
      <c r="N26" s="52">
        <f t="shared" ca="1" si="15"/>
        <v>970900</v>
      </c>
      <c r="O26" s="52">
        <f t="shared" ca="1" si="9"/>
        <v>103.1884366032522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1158346.3500000001</v>
      </c>
      <c r="O28" s="22">
        <f t="shared" ref="O28:O37" ca="1" si="17">IF(L28&gt;0,N28*100/L28,0)</f>
        <v>83.677528248975307</v>
      </c>
      <c r="P28" s="22">
        <f t="shared" ref="P28:P37" ca="1" si="18">IF(M28&gt;0,N28*100/M28,0)</f>
        <v>83.97112126646843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1158346.3500000001</v>
      </c>
      <c r="O30" s="30">
        <f t="shared" ca="1" si="17"/>
        <v>83.677528248975307</v>
      </c>
      <c r="P30" s="30">
        <f t="shared" ca="1" si="18"/>
        <v>83.97112126646843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1158346.3500000001</v>
      </c>
      <c r="O31" s="497">
        <f t="shared" ca="1" si="17"/>
        <v>83.677528248975307</v>
      </c>
      <c r="P31" s="497">
        <f t="shared" ca="1" si="18"/>
        <v>83.97112126646843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1158346.3500000001</v>
      </c>
      <c r="O33" s="93">
        <f t="shared" ca="1" si="17"/>
        <v>83.677528248975307</v>
      </c>
      <c r="P33" s="93">
        <f t="shared" ca="1" si="18"/>
        <v>83.97112126646843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4023662</v>
      </c>
      <c r="N37" s="59">
        <f t="shared" ca="1" si="24"/>
        <v>3421016.58</v>
      </c>
      <c r="O37" s="59">
        <f t="shared" ca="1" si="17"/>
        <v>87.006283191489956</v>
      </c>
      <c r="P37" s="59">
        <f t="shared" ca="1" si="18"/>
        <v>85.022464113536373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544187</v>
      </c>
      <c r="N41" s="85">
        <f t="shared" ca="1" si="25"/>
        <v>405375</v>
      </c>
      <c r="O41" s="85">
        <f t="shared" ref="O41:O49" ca="1" si="26">IF(L41&gt;0,N41*100/L41,0)</f>
        <v>72.048862592177215</v>
      </c>
      <c r="P41" s="85">
        <f t="shared" ref="P41:P49" ca="1" si="27">IF(M41&gt;0,N41*100/M41,0)</f>
        <v>74.491856659567389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544187</v>
      </c>
      <c r="N43" s="92">
        <f t="shared" ca="1" si="28"/>
        <v>405375</v>
      </c>
      <c r="O43" s="92">
        <f t="shared" ca="1" si="26"/>
        <v>72.048862592177215</v>
      </c>
      <c r="P43" s="92">
        <f t="shared" ca="1" si="27"/>
        <v>74.491856659567389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544187</v>
      </c>
      <c r="N44" s="497">
        <f t="shared" ca="1" si="29"/>
        <v>405375</v>
      </c>
      <c r="O44" s="497">
        <f t="shared" ca="1" si="26"/>
        <v>72.048862592177215</v>
      </c>
      <c r="P44" s="497">
        <f t="shared" ca="1" si="27"/>
        <v>74.491856659567389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IFERROR(__xludf.DUMMYFUNCTION("IMPORTRANGE(""https://docs.google.com/spreadsheets/d/1MeEWN-I1oV_STSDYn1IFDPWt_1FKiwhDph83XaGc0o0/edit?usp=sharing"",""งบพรบ!R56"")"),544187)</f>
        <v>544187</v>
      </c>
      <c r="N46" s="93">
        <f ca="1">IFERROR(__xludf.DUMMYFUNCTION("IMPORTRANGE(""https://docs.google.com/spreadsheets/d/1MeEWN-I1oV_STSDYn1IFDPWt_1FKiwhDph83XaGc0o0/edit?usp=sharing"",""งบพรบ!T56"")"),405375)</f>
        <v>405375</v>
      </c>
      <c r="O46" s="93">
        <f t="shared" ca="1" si="26"/>
        <v>72.048862592177215</v>
      </c>
      <c r="P46" s="93">
        <f t="shared" ca="1" si="27"/>
        <v>74.491856659567389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770500</v>
      </c>
      <c r="N53" s="116">
        <f t="shared" ca="1" si="31"/>
        <v>707380.11</v>
      </c>
      <c r="O53" s="116">
        <f t="shared" ref="O53:O61" ca="1" si="32">IF(L53&gt;0,N53*100/L53,0)</f>
        <v>94.004001328903655</v>
      </c>
      <c r="P53" s="116">
        <f t="shared" ref="P53:P61" ca="1" si="33">IF(M53&gt;0,N53*100/M53,0)</f>
        <v>91.807931213497724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770500</v>
      </c>
      <c r="N55" s="123">
        <f t="shared" ca="1" si="34"/>
        <v>707380.11</v>
      </c>
      <c r="O55" s="123">
        <f t="shared" ca="1" si="32"/>
        <v>94.004001328903655</v>
      </c>
      <c r="P55" s="123">
        <f t="shared" ca="1" si="33"/>
        <v>91.807931213497724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724600</v>
      </c>
      <c r="N56" s="497">
        <f t="shared" ca="1" si="35"/>
        <v>661480.11</v>
      </c>
      <c r="O56" s="497">
        <f t="shared" ca="1" si="32"/>
        <v>93.614507500707617</v>
      </c>
      <c r="P56" s="497">
        <f t="shared" ca="1" si="33"/>
        <v>91.289002208114823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IFERROR(__xludf.DUMMYFUNCTION("IMPORTRANGE(""https://docs.google.com/spreadsheets/d/1MeEWN-I1oV_STSDYn1IFDPWt_1FKiwhDph83XaGc0o0/edit?usp=sharing"",""งบพรบ!AB56"")"),724600)</f>
        <v>724600</v>
      </c>
      <c r="N58" s="93">
        <f ca="1">IFERROR(__xludf.DUMMYFUNCTION("IMPORTRANGE(""https://docs.google.com/spreadsheets/d/1MeEWN-I1oV_STSDYn1IFDPWt_1FKiwhDph83XaGc0o0/edit?usp=sharing"",""งบพรบ!AD56"")"),661480.11)</f>
        <v>661480.11</v>
      </c>
      <c r="O58" s="93">
        <f t="shared" ca="1" si="32"/>
        <v>93.614507500707617</v>
      </c>
      <c r="P58" s="93">
        <f t="shared" ca="1" si="33"/>
        <v>91.289002208114823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38805</v>
      </c>
      <c r="N88" s="155">
        <f t="shared" ca="1" si="49"/>
        <v>32253</v>
      </c>
      <c r="O88" s="155">
        <f t="shared" ref="O88:O96" ca="1" si="50">IF(L88&gt;0,N88*100/L88,0)</f>
        <v>103.375</v>
      </c>
      <c r="P88" s="155">
        <f t="shared" ref="P88:P96" ca="1" si="51">IF(M88&gt;0,N88*100/M88,0)</f>
        <v>83.115577889447238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38805</v>
      </c>
      <c r="N90" s="93">
        <f t="shared" ca="1" si="52"/>
        <v>32253</v>
      </c>
      <c r="O90" s="93">
        <f t="shared" ca="1" si="50"/>
        <v>103.375</v>
      </c>
      <c r="P90" s="93">
        <f t="shared" ca="1" si="51"/>
        <v>83.115577889447238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38805</v>
      </c>
      <c r="N91" s="497">
        <f t="shared" ca="1" si="53"/>
        <v>32253</v>
      </c>
      <c r="O91" s="497">
        <f t="shared" ca="1" si="50"/>
        <v>103.375</v>
      </c>
      <c r="P91" s="497">
        <f t="shared" ca="1" si="51"/>
        <v>83.115577889447238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IFERROR(__xludf.DUMMYFUNCTION("IMPORTRANGE(""https://docs.google.com/spreadsheets/d/1MeEWN-I1oV_STSDYn1IFDPWt_1FKiwhDph83XaGc0o0/edit?usp=sharing"",""งบพรบ!AV56"")"),38805)</f>
        <v>38805</v>
      </c>
      <c r="N93" s="93">
        <f ca="1">IFERROR(__xludf.DUMMYFUNCTION("IMPORTRANGE(""https://docs.google.com/spreadsheets/d/1MeEWN-I1oV_STSDYn1IFDPWt_1FKiwhDph83XaGc0o0/edit?usp=sharing"",""งบพรบ!AX56"")"),32253)</f>
        <v>32253</v>
      </c>
      <c r="O93" s="93">
        <f t="shared" ca="1" si="50"/>
        <v>103.375</v>
      </c>
      <c r="P93" s="93">
        <f t="shared" ca="1" si="51"/>
        <v>83.115577889447238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168990</v>
      </c>
      <c r="N181" s="155">
        <f t="shared" ca="1" si="92"/>
        <v>163800</v>
      </c>
      <c r="O181" s="155">
        <f t="shared" ref="O181:O189" ca="1" si="93">IF(L181&gt;0,N181*100/L181,0)</f>
        <v>106.43274853801169</v>
      </c>
      <c r="P181" s="155">
        <f t="shared" ref="P181:P189" ca="1" si="94">IF(M181&gt;0,N181*100/M181,0)</f>
        <v>96.928812355760698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168990</v>
      </c>
      <c r="N183" s="93">
        <f t="shared" ca="1" si="95"/>
        <v>163800</v>
      </c>
      <c r="O183" s="93">
        <f t="shared" ca="1" si="93"/>
        <v>106.43274853801169</v>
      </c>
      <c r="P183" s="93">
        <f t="shared" ca="1" si="94"/>
        <v>96.928812355760698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168990</v>
      </c>
      <c r="N184" s="497">
        <f t="shared" ca="1" si="96"/>
        <v>163800</v>
      </c>
      <c r="O184" s="497">
        <f t="shared" ca="1" si="93"/>
        <v>106.43274853801169</v>
      </c>
      <c r="P184" s="497">
        <f t="shared" ca="1" si="94"/>
        <v>96.928812355760698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IFERROR(__xludf.DUMMYFUNCTION("IMPORTRANGE(""https://docs.google.com/spreadsheets/d/1MeEWN-I1oV_STSDYn1IFDPWt_1FKiwhDph83XaGc0o0/edit?usp=sharing"",""งบพรบ!CT56"")"),168990)</f>
        <v>168990</v>
      </c>
      <c r="N186" s="93">
        <f ca="1">IFERROR(__xludf.DUMMYFUNCTION("IMPORTRANGE(""https://docs.google.com/spreadsheets/d/1MeEWN-I1oV_STSDYn1IFDPWt_1FKiwhDph83XaGc0o0/edit?usp=sharing"",""งบพรบ!CV56"")"),163800)</f>
        <v>163800</v>
      </c>
      <c r="O186" s="93">
        <f t="shared" ca="1" si="93"/>
        <v>106.43274853801169</v>
      </c>
      <c r="P186" s="93">
        <f t="shared" ca="1" si="94"/>
        <v>96.928812355760698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f>860+3320+210</f>
        <v>4390</v>
      </c>
      <c r="O191" s="155">
        <f ca="1">IF(L191&gt;0,N191*100/L191,0)</f>
        <v>73.166666666666671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2900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72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72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19275</v>
      </c>
      <c r="O261" s="155">
        <f t="shared" ref="O261:O269" ca="1" si="117">IF(L261&gt;0,N261*100/L261,0)</f>
        <v>77.099999999999994</v>
      </c>
      <c r="P261" s="155">
        <f t="shared" ref="P261:P269" ca="1" si="118">IF(M261&gt;0,N261*100/M261,0)</f>
        <v>77.099999999999994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19275</v>
      </c>
      <c r="O263" s="93">
        <f t="shared" ca="1" si="117"/>
        <v>77.099999999999994</v>
      </c>
      <c r="P263" s="93">
        <f t="shared" ca="1" si="118"/>
        <v>77.099999999999994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19275</v>
      </c>
      <c r="O264" s="497">
        <f t="shared" ca="1" si="117"/>
        <v>77.099999999999994</v>
      </c>
      <c r="P264" s="497">
        <f t="shared" ca="1" si="118"/>
        <v>77.099999999999994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IFERROR(__xludf.DUMMYFUNCTION("IMPORTRANGE(""https://docs.google.com/spreadsheets/d/1MeEWN-I1oV_STSDYn1IFDPWt_1FKiwhDph83XaGc0o0/edit?usp=sharing"",""งบพรบ!DD56"")"),25000)</f>
        <v>25000</v>
      </c>
      <c r="N266" s="93">
        <f ca="1">IFERROR(__xludf.DUMMYFUNCTION("IMPORTRANGE(""https://docs.google.com/spreadsheets/d/1MeEWN-I1oV_STSDYn1IFDPWt_1FKiwhDph83XaGc0o0/edit?usp=sharing"",""งบพรบ!DF56"")"),19275)</f>
        <v>19275</v>
      </c>
      <c r="O266" s="93">
        <f t="shared" ca="1" si="117"/>
        <v>77.099999999999994</v>
      </c>
      <c r="P266" s="93">
        <f t="shared" ca="1" si="118"/>
        <v>77.099999999999994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163030</v>
      </c>
      <c r="N277" s="155">
        <f t="shared" ca="1" si="125"/>
        <v>101573</v>
      </c>
      <c r="O277" s="155">
        <f t="shared" ref="O277:O285" ca="1" si="126">IF(L277&gt;0,N277*100/L277,0)</f>
        <v>62.30325706925106</v>
      </c>
      <c r="P277" s="155">
        <f t="shared" ref="P277:P285" ca="1" si="127">IF(M277&gt;0,N277*100/M277,0)</f>
        <v>62.30325706925106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163030</v>
      </c>
      <c r="N279" s="93">
        <f t="shared" ca="1" si="128"/>
        <v>101573</v>
      </c>
      <c r="O279" s="93">
        <f t="shared" ca="1" si="126"/>
        <v>62.30325706925106</v>
      </c>
      <c r="P279" s="93">
        <f t="shared" ca="1" si="127"/>
        <v>62.30325706925106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163030</v>
      </c>
      <c r="N280" s="497">
        <f t="shared" ca="1" si="129"/>
        <v>101573</v>
      </c>
      <c r="O280" s="497">
        <f t="shared" ca="1" si="126"/>
        <v>62.30325706925106</v>
      </c>
      <c r="P280" s="497">
        <f t="shared" ca="1" si="127"/>
        <v>62.30325706925106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IFERROR(__xludf.DUMMYFUNCTION("IMPORTRANGE(""https://docs.google.com/spreadsheets/d/1MeEWN-I1oV_STSDYn1IFDPWt_1FKiwhDph83XaGc0o0/edit?usp=sharing"",""งบพรบ!DN56"")"),163030)</f>
        <v>163030</v>
      </c>
      <c r="N282" s="93">
        <f ca="1">IFERROR(__xludf.DUMMYFUNCTION("IMPORTRANGE(""https://docs.google.com/spreadsheets/d/1MeEWN-I1oV_STSDYn1IFDPWt_1FKiwhDph83XaGc0o0/edit?usp=sharing"",""งบพรบ!DP56"")"),101573)</f>
        <v>101573</v>
      </c>
      <c r="O282" s="93">
        <f t="shared" ca="1" si="126"/>
        <v>62.30325706925106</v>
      </c>
      <c r="P282" s="93">
        <f t="shared" ca="1" si="127"/>
        <v>62.30325706925106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162950.6</v>
      </c>
      <c r="O298" s="155">
        <f t="shared" ref="O298:O306" ca="1" si="136">IF(L298&gt;0,N298*100/L298,0)</f>
        <v>78.796228239845263</v>
      </c>
      <c r="P298" s="155">
        <f t="shared" ref="P298:P306" ca="1" si="137">IF(M298&gt;0,N298*100/M298,0)</f>
        <v>78.796228239845263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162950.6</v>
      </c>
      <c r="O300" s="93">
        <f t="shared" ca="1" si="136"/>
        <v>78.796228239845263</v>
      </c>
      <c r="P300" s="93">
        <f t="shared" ca="1" si="137"/>
        <v>78.796228239845263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162950.6</v>
      </c>
      <c r="O301" s="497">
        <f t="shared" ca="1" si="136"/>
        <v>78.796228239845263</v>
      </c>
      <c r="P301" s="497">
        <f t="shared" ca="1" si="137"/>
        <v>78.796228239845263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IFERROR(__xludf.DUMMYFUNCTION("IMPORTRANGE(""https://docs.google.com/spreadsheets/d/1MeEWN-I1oV_STSDYn1IFDPWt_1FKiwhDph83XaGc0o0/edit?usp=sharing"",""งบพรบ!DX56"")"),206800)</f>
        <v>206800</v>
      </c>
      <c r="N303" s="93">
        <f ca="1">IFERROR(__xludf.DUMMYFUNCTION("IMPORTRANGE(""https://docs.google.com/spreadsheets/d/1MeEWN-I1oV_STSDYn1IFDPWt_1FKiwhDph83XaGc0o0/edit?usp=sharing"",""งบพรบ!DZ56"")"),162950.6)</f>
        <v>162950.6</v>
      </c>
      <c r="O303" s="93">
        <f t="shared" ca="1" si="136"/>
        <v>78.796228239845263</v>
      </c>
      <c r="P303" s="93">
        <f t="shared" ca="1" si="137"/>
        <v>78.796228239845263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92449</v>
      </c>
      <c r="O315" s="155">
        <f t="shared" ref="O315:O323" ca="1" si="144">IF(L315&gt;0,N315*100/L315,0)</f>
        <v>60.424183006535948</v>
      </c>
      <c r="P315" s="155">
        <f t="shared" ref="P315:P323" ca="1" si="145">IF(M315&gt;0,N315*100/M315,0)</f>
        <v>60.424183006535948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92449</v>
      </c>
      <c r="O317" s="93">
        <f t="shared" ca="1" si="144"/>
        <v>60.424183006535948</v>
      </c>
      <c r="P317" s="93">
        <f t="shared" ca="1" si="145"/>
        <v>60.424183006535948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92449</v>
      </c>
      <c r="O318" s="497">
        <f t="shared" ca="1" si="144"/>
        <v>60.424183006535948</v>
      </c>
      <c r="P318" s="497">
        <f t="shared" ca="1" si="145"/>
        <v>60.424183006535948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IFERROR(__xludf.DUMMYFUNCTION("IMPORTRANGE(""https://docs.google.com/spreadsheets/d/1MeEWN-I1oV_STSDYn1IFDPWt_1FKiwhDph83XaGc0o0/edit?usp=sharing"",""งบพรบ!EH56"")"),153000)</f>
        <v>153000</v>
      </c>
      <c r="N320" s="93">
        <f ca="1">IFERROR(__xludf.DUMMYFUNCTION("IMPORTRANGE(""https://docs.google.com/spreadsheets/d/1MeEWN-I1oV_STSDYn1IFDPWt_1FKiwhDph83XaGc0o0/edit?usp=sharing"",""งบพรบ!EJ56"")"),92449)</f>
        <v>92449</v>
      </c>
      <c r="O320" s="93">
        <f t="shared" ca="1" si="144"/>
        <v>60.424183006535948</v>
      </c>
      <c r="P320" s="93">
        <f t="shared" ca="1" si="145"/>
        <v>60.424183006535948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2025</v>
      </c>
      <c r="K327" s="445">
        <f ca="1">IF(I327&gt;0,J327*100/I327,0)</f>
        <v>144.64285714285714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1048500</v>
      </c>
      <c r="N328" s="155">
        <f t="shared" ca="1" si="149"/>
        <v>1019903.77</v>
      </c>
      <c r="O328" s="155">
        <f t="shared" ref="O328:O336" ca="1" si="150">IF(L328&gt;0,N328*100/L328,0)</f>
        <v>100.38422933070866</v>
      </c>
      <c r="P328" s="155">
        <f t="shared" ref="P328:P336" ca="1" si="151">IF(M328&gt;0,N328*100/M328,0)</f>
        <v>97.272653314258463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1048500</v>
      </c>
      <c r="N330" s="93">
        <f t="shared" ca="1" si="152"/>
        <v>1019903.77</v>
      </c>
      <c r="O330" s="93">
        <f t="shared" ca="1" si="150"/>
        <v>100.38422933070866</v>
      </c>
      <c r="P330" s="93">
        <f t="shared" ca="1" si="151"/>
        <v>97.272653314258463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139903.76999999999</v>
      </c>
      <c r="O331" s="497">
        <f t="shared" ca="1" si="150"/>
        <v>84.279379518072275</v>
      </c>
      <c r="P331" s="497">
        <f t="shared" ca="1" si="151"/>
        <v>83.028943620178026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IFERROR(__xludf.DUMMYFUNCTION("IMPORTRANGE(""https://docs.google.com/spreadsheets/d/1MeEWN-I1oV_STSDYn1IFDPWt_1FKiwhDph83XaGc0o0/edit?usp=sharing"",""งบพรบ!ER56"")"),168500)</f>
        <v>168500</v>
      </c>
      <c r="N333" s="93">
        <f ca="1">IFERROR(__xludf.DUMMYFUNCTION("IMPORTRANGE(""https://docs.google.com/spreadsheets/d/1MeEWN-I1oV_STSDYn1IFDPWt_1FKiwhDph83XaGc0o0/edit?usp=sharing"",""งบพรบ!ET56"")"),139903.77)</f>
        <v>139903.76999999999</v>
      </c>
      <c r="O333" s="93">
        <f t="shared" ca="1" si="150"/>
        <v>84.279379518072275</v>
      </c>
      <c r="P333" s="93">
        <f t="shared" ca="1" si="151"/>
        <v>83.028943620178026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880000</v>
      </c>
      <c r="N334" s="497">
        <f t="shared" ca="1" si="154"/>
        <v>880000</v>
      </c>
      <c r="O334" s="497">
        <f t="shared" ca="1" si="150"/>
        <v>103.52941176470588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IFERROR(__xludf.DUMMYFUNCTION("IMPORTRANGE(""https://docs.google.com/spreadsheets/d/1MeEWN-I1oV_STSDYn1IFDPWt_1FKiwhDph83XaGc0o0/edit?usp=sharing"",""งบพรบ!ES56"")"),880000)</f>
        <v>880000</v>
      </c>
      <c r="N336" s="93">
        <f ca="1">IFERROR(__xludf.DUMMYFUNCTION("IMPORTRANGE(""https://docs.google.com/spreadsheets/d/1MeEWN-I1oV_STSDYn1IFDPWt_1FKiwhDph83XaGc0o0/edit?usp=sharing"",""งบพรบ!EU56"")"),880000)</f>
        <v>880000</v>
      </c>
      <c r="O336" s="93">
        <f t="shared" ca="1" si="150"/>
        <v>103.52941176470588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IFERROR(__xludf.DUMMYFUNCTION("IMPORTRANGE(""https://docs.google.com/spreadsheets/d/1kVcqe37tkHyjCSG3S0O1AXqVkqjo8mSIZil3BcpIysc/edit?usp=sharing"",""ศูนย์!D56"")"),1995)</f>
        <v>1995</v>
      </c>
      <c r="K338" s="497">
        <f ca="1">IF(I338&gt;0,J338*100/I338,0)</f>
        <v>142.5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904850</v>
      </c>
      <c r="N345" s="155">
        <f t="shared" ca="1" si="155"/>
        <v>716057.1</v>
      </c>
      <c r="O345" s="155">
        <f t="shared" ref="O345:O353" ca="1" si="156">IF(L345&gt;0,N345*100/L345,0)</f>
        <v>82.50931612605865</v>
      </c>
      <c r="P345" s="155">
        <f t="shared" ref="P345:P353" ca="1" si="157">IF(M345&gt;0,N345*100/M345,0)</f>
        <v>79.135447864286903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904850</v>
      </c>
      <c r="N347" s="93">
        <f t="shared" ca="1" si="158"/>
        <v>716057.1</v>
      </c>
      <c r="O347" s="93">
        <f t="shared" ca="1" si="156"/>
        <v>82.50931612605865</v>
      </c>
      <c r="P347" s="93">
        <f t="shared" ca="1" si="157"/>
        <v>79.135447864286903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859850</v>
      </c>
      <c r="N348" s="497">
        <f t="shared" ca="1" si="159"/>
        <v>671057.1</v>
      </c>
      <c r="O348" s="497">
        <f t="shared" ca="1" si="156"/>
        <v>81.552786048490006</v>
      </c>
      <c r="P348" s="497">
        <f t="shared" ca="1" si="157"/>
        <v>78.04350758853289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IFERROR(__xludf.DUMMYFUNCTION("IMPORTRANGE(""https://docs.google.com/spreadsheets/d/1MeEWN-I1oV_STSDYn1IFDPWt_1FKiwhDph83XaGc0o0/edit?usp=sharing"",""งบพรบ!FB56"")"),859850)</f>
        <v>859850</v>
      </c>
      <c r="N350" s="93">
        <f ca="1">IFERROR(__xludf.DUMMYFUNCTION("IMPORTRANGE(""https://docs.google.com/spreadsheets/d/1MeEWN-I1oV_STSDYn1IFDPWt_1FKiwhDph83XaGc0o0/edit?usp=sharing"",""งบพรบ!FD56"")"),671057.1)</f>
        <v>671057.1</v>
      </c>
      <c r="O350" s="93">
        <f t="shared" ca="1" si="156"/>
        <v>81.552786048490006</v>
      </c>
      <c r="P350" s="93">
        <f t="shared" ca="1" si="157"/>
        <v>78.04350758853289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304</v>
      </c>
      <c r="K355" s="465">
        <f ca="1">IF(I355&gt;0,J355*100/I355,0)</f>
        <v>112.5925925925926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IFERROR(__xludf.DUMMYFUNCTION("IMPORTRANGE(""https://docs.google.com/spreadsheets/d/1XWAQStnk-4SwqDmLtmXYiTMKHgktTP8We1SCoS47DrQ/edit?usp=sharing"",""จัดที่ดิน!W56"")"),375)</f>
        <v>375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IFERROR(__xludf.DUMMYFUNCTION("IMPORTRANGE(""https://docs.google.com/spreadsheets/d/1XWAQStnk-4SwqDmLtmXYiTMKHgktTP8We1SCoS47DrQ/edit?usp=sharing"",""จัดที่ดิน!X56"")"),3291.6)</f>
        <v>3291.6</v>
      </c>
      <c r="K359" s="497">
        <f t="shared" ca="1" si="161"/>
        <v>109.72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IFERROR(__xludf.DUMMYFUNCTION("IMPORTRANGE(""https://docs.google.com/spreadsheets/d/1XWAQStnk-4SwqDmLtmXYiTMKHgktTP8We1SCoS47DrQ/edit?usp=sharing"",""จัดที่ดิน!Y56"")"),300)</f>
        <v>300</v>
      </c>
      <c r="K360" s="497">
        <f t="shared" ca="1" si="161"/>
        <v>111.11111111111111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IFERROR(__xludf.DUMMYFUNCTION("IMPORTRANGE(""https://docs.google.com/spreadsheets/d/1XWAQStnk-4SwqDmLtmXYiTMKHgktTP8We1SCoS47DrQ/edit?usp=sharing"",""จัดที่ดิน!Z56"")"),2172.05)</f>
        <v>2172.0500000000002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IFERROR(__xludf.DUMMYFUNCTION("IMPORTRANGE(""https://docs.google.com/spreadsheets/d/1XWAQStnk-4SwqDmLtmXYiTMKHgktTP8We1SCoS47DrQ/edit?usp=sharing"",""จัดที่ดิน!AA56"")"),304)</f>
        <v>304</v>
      </c>
      <c r="K362" s="497">
        <f t="shared" ca="1" si="161"/>
        <v>112.5925925925926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IFERROR(__xludf.DUMMYFUNCTION("IMPORTRANGE(""https://docs.google.com/spreadsheets/d/1XWAQStnk-4SwqDmLtmXYiTMKHgktTP8We1SCoS47DrQ/edit?usp=sharing"",""จัดที่ดิน!AB56"")"),2651)</f>
        <v>2651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483</v>
      </c>
      <c r="K364" s="479">
        <f t="shared" ca="1" si="161"/>
        <v>115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182</v>
      </c>
      <c r="K365" s="491">
        <f t="shared" ca="1" si="161"/>
        <v>91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IFERROR(__xludf.DUMMYFUNCTION("IMPORTRANGE(""https://docs.google.com/spreadsheets/d/1XWAQStnk-4SwqDmLtmXYiTMKHgktTP8We1SCoS47DrQ/edit?usp=sharing"",""จัดที่ดิน!E56"")"),246)</f>
        <v>246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IFERROR(__xludf.DUMMYFUNCTION("IMPORTRANGE(""https://docs.google.com/spreadsheets/d/1XWAQStnk-4SwqDmLtmXYiTMKHgktTP8We1SCoS47DrQ/edit?usp=sharing"",""จัดที่ดิน!F56"")"),2254.21)</f>
        <v>2254.21</v>
      </c>
      <c r="K369" s="497">
        <f t="shared" ca="1" si="163"/>
        <v>112.7105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IFERROR(__xludf.DUMMYFUNCTION("IMPORTRANGE(""https://docs.google.com/spreadsheets/d/1XWAQStnk-4SwqDmLtmXYiTMKHgktTP8We1SCoS47DrQ/edit?usp=sharing"",""จัดที่ดิน!G56"")"),179)</f>
        <v>179</v>
      </c>
      <c r="K370" s="497">
        <f t="shared" ca="1" si="163"/>
        <v>89.5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IFERROR(__xludf.DUMMYFUNCTION("IMPORTRANGE(""https://docs.google.com/spreadsheets/d/1XWAQStnk-4SwqDmLtmXYiTMKHgktTP8We1SCoS47DrQ/edit?usp=sharing"",""จัดที่ดิน!H56"")"),1225.17)</f>
        <v>1225.17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IFERROR(__xludf.DUMMYFUNCTION("IMPORTRANGE(""https://docs.google.com/spreadsheets/d/1XWAQStnk-4SwqDmLtmXYiTMKHgktTP8We1SCoS47DrQ/edit?usp=sharing"",""จัดที่ดิน!I56"")"),182)</f>
        <v>182</v>
      </c>
      <c r="K372" s="497">
        <f t="shared" ca="1" si="163"/>
        <v>91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IFERROR(__xludf.DUMMYFUNCTION("IMPORTRANGE(""https://docs.google.com/spreadsheets/d/1XWAQStnk-4SwqDmLtmXYiTMKHgktTP8We1SCoS47DrQ/edit?usp=sharing"",""จัดที่ดิน!J56"")"),1645.37)</f>
        <v>1645.37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301</v>
      </c>
      <c r="K374" s="491">
        <f t="shared" ca="1" si="163"/>
        <v>136.81818181818181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IFERROR(__xludf.DUMMYFUNCTION("IMPORTRANGE(""https://docs.google.com/spreadsheets/d/1XWAQStnk-4SwqDmLtmXYiTMKHgktTP8We1SCoS47DrQ/edit?usp=sharing"",""จัดที่ดิน!AH56"")"),129)</f>
        <v>129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IFERROR(__xludf.DUMMYFUNCTION("IMPORTRANGE(""https://docs.google.com/spreadsheets/d/1XWAQStnk-4SwqDmLtmXYiTMKHgktTP8We1SCoS47DrQ/edit?usp=sharing"",""จัดที่ดิน!AI56"")"),1037.39)</f>
        <v>1037.3900000000001</v>
      </c>
      <c r="K378" s="497">
        <f t="shared" ca="1" si="164"/>
        <v>103.73900000000002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IFERROR(__xludf.DUMMYFUNCTION("IMPORTRANGE(""https://docs.google.com/spreadsheets/d/1XWAQStnk-4SwqDmLtmXYiTMKHgktTP8We1SCoS47DrQ/edit?usp=sharing"",""จัดที่ดิน!AJ56"")"),301)</f>
        <v>301</v>
      </c>
      <c r="K379" s="497">
        <f t="shared" ca="1" si="164"/>
        <v>136.81818181818181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IFERROR(__xludf.DUMMYFUNCTION("IMPORTRANGE(""https://docs.google.com/spreadsheets/d/1XWAQStnk-4SwqDmLtmXYiTMKHgktTP8We1SCoS47DrQ/edit?usp=sharing"",""จัดที่ดิน!AK56"")"),3954.8)</f>
        <v>3954.8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IFERROR(__xludf.DUMMYFUNCTION("IMPORTRANGE(""https://docs.google.com/spreadsheets/d/1XWAQStnk-4SwqDmLtmXYiTMKHgktTP8We1SCoS47DrQ/edit?usp=sharing"",""จัดที่ดิน!AL56"")"),301)</f>
        <v>301</v>
      </c>
      <c r="K381" s="497">
        <f t="shared" ca="1" si="164"/>
        <v>136.81818181818181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IFERROR(__xludf.DUMMYFUNCTION("IMPORTRANGE(""https://docs.google.com/spreadsheets/d/1XWAQStnk-4SwqDmLtmXYiTMKHgktTP8We1SCoS47DrQ/edit?usp=sharing"",""จัดที่ดิน!AM56"")"),3994.78)</f>
        <v>3994.78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IFERROR(__xludf.DUMMYFUNCTION("IMPORTRANGE(""https://docs.google.com/spreadsheets/d/1QqKyyYR6Q21VydFLVH3TRQUabQu_ym0Zz7PgGX0-kHA/edit?usp=sharing"",""แผน!EW56"")"),60)</f>
        <v>60</v>
      </c>
      <c r="J385" s="501">
        <f ca="1">IFERROR(__xludf.DUMMYFUNCTION("IMPORTRANGE(""https://docs.google.com/spreadsheets/d/1XWAQStnk-4SwqDmLtmXYiTMKHgktTP8We1SCoS47DrQ/edit?usp=sharing"",""จัดที่ดิน!AP56"")"),16)</f>
        <v>16</v>
      </c>
      <c r="K385" s="502">
        <f ca="1">IF(I385&gt;0,J385*100/I385,0)</f>
        <v>26.666666666666668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1158346.3500000001</v>
      </c>
      <c r="O414" s="549">
        <f ca="1">IF(L414&gt;0,N414*100/L414,0)</f>
        <v>83.677528248975307</v>
      </c>
      <c r="P414" s="549">
        <f ca="1">IF(M414&gt;0,N414*100/M414,0)</f>
        <v>83.97112126646843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52849</v>
      </c>
      <c r="O419" s="155">
        <f t="shared" ref="O419:O424" ca="1" si="185">IF(L419&gt;0,N419*100/L419,0)</f>
        <v>55.362455478734546</v>
      </c>
      <c r="P419" s="155">
        <f t="shared" ref="P419:P424" ca="1" si="186">IF(M419&gt;0,N419*100/M419,0)</f>
        <v>58.319355550651068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52849</v>
      </c>
      <c r="O421" s="93">
        <f t="shared" ca="1" si="185"/>
        <v>55.362455478734546</v>
      </c>
      <c r="P421" s="93">
        <f t="shared" ca="1" si="186"/>
        <v>58.319355550651068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52849</v>
      </c>
      <c r="O422" s="497">
        <f t="shared" ca="1" si="185"/>
        <v>55.362455478734546</v>
      </c>
      <c r="P422" s="497">
        <f t="shared" ca="1" si="186"/>
        <v>58.319355550651068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52849</v>
      </c>
      <c r="O424" s="93">
        <f t="shared" ca="1" si="185"/>
        <v>55.362455478734546</v>
      </c>
      <c r="P424" s="93">
        <f t="shared" ca="1" si="186"/>
        <v>58.319355550651068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40889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</f>
        <v>11960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48855</v>
      </c>
      <c r="O444" s="195">
        <f t="shared" ref="O444:O449" ca="1" si="198">IF(L444&gt;0,N444*100/L444,0)</f>
        <v>71.676936619718305</v>
      </c>
      <c r="P444" s="195">
        <f t="shared" ref="P444:P449" ca="1" si="199">IF(M444&gt;0,N444*100/M444,0)</f>
        <v>71.676936619718305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48855</v>
      </c>
      <c r="O446" s="93">
        <f t="shared" ca="1" si="198"/>
        <v>71.676936619718305</v>
      </c>
      <c r="P446" s="93">
        <f t="shared" ca="1" si="199"/>
        <v>71.676936619718305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48855</v>
      </c>
      <c r="O447" s="497">
        <f t="shared" ca="1" si="198"/>
        <v>71.676936619718305</v>
      </c>
      <c r="P447" s="497">
        <f t="shared" ca="1" si="199"/>
        <v>71.676936619718305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48855</v>
      </c>
      <c r="O449" s="93">
        <f t="shared" ca="1" si="198"/>
        <v>71.676936619718305</v>
      </c>
      <c r="P449" s="93">
        <f t="shared" ca="1" si="199"/>
        <v>71.676936619718305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21740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675+3600+1210+3700+990-60</f>
        <v>10115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302247</v>
      </c>
      <c r="O467" s="195">
        <f t="shared" ref="O467:O472" ca="1" si="207">IF(L467&gt;0,N467*100/L467,0)</f>
        <v>90.780403852911761</v>
      </c>
      <c r="P467" s="195">
        <f t="shared" ref="P467:P472" ca="1" si="208">IF(M467&gt;0,N467*100/M467,0)</f>
        <v>90.780403852911761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302247</v>
      </c>
      <c r="O469" s="93">
        <f t="shared" ca="1" si="207"/>
        <v>90.780403852911761</v>
      </c>
      <c r="P469" s="93">
        <f t="shared" ca="1" si="208"/>
        <v>90.780403852911761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302247</v>
      </c>
      <c r="O470" s="497">
        <f t="shared" ca="1" si="207"/>
        <v>90.780403852911761</v>
      </c>
      <c r="P470" s="497">
        <f t="shared" ca="1" si="208"/>
        <v>90.780403852911761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302247</v>
      </c>
      <c r="O472" s="93">
        <f t="shared" ca="1" si="207"/>
        <v>90.780403852911761</v>
      </c>
      <c r="P472" s="93">
        <f t="shared" ca="1" si="208"/>
        <v>90.780403852911761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32116+6516+1875+5115</f>
        <v>45622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15600+16000+205700+4000</f>
        <v>241300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5080+6325+740+1980+1200</f>
        <v>15325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423680</v>
      </c>
      <c r="O523" s="195">
        <f t="shared" ref="O523:O528" ca="1" si="227">IF(L523&gt;0,N523*100/L523,0)</f>
        <v>99.115706732793711</v>
      </c>
      <c r="P523" s="195">
        <f t="shared" ref="P523:P528" ca="1" si="228">IF(M523&gt;0,N523*100/M523,0)</f>
        <v>99.115706732793711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423680</v>
      </c>
      <c r="O525" s="93">
        <f t="shared" ca="1" si="227"/>
        <v>99.115706732793711</v>
      </c>
      <c r="P525" s="93">
        <f t="shared" ca="1" si="228"/>
        <v>99.115706732793711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423680</v>
      </c>
      <c r="O526" s="497">
        <f t="shared" ca="1" si="227"/>
        <v>99.115706732793711</v>
      </c>
      <c r="P526" s="497">
        <f t="shared" ca="1" si="228"/>
        <v>99.115706732793711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423680</v>
      </c>
      <c r="O528" s="93">
        <f t="shared" ca="1" si="227"/>
        <v>99.115706732793711</v>
      </c>
      <c r="P528" s="93">
        <f t="shared" ca="1" si="228"/>
        <v>99.115706732793711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f>8300+3460+12355</f>
        <v>24115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235273.35</v>
      </c>
      <c r="O544" s="155">
        <f t="shared" ref="O544:O549" ca="1" si="237">IF(L544&gt;0,N544*100/L544,0)</f>
        <v>81.381304047042548</v>
      </c>
      <c r="P544" s="155">
        <f t="shared" ref="P544:P549" ca="1" si="238">IF(M544&gt;0,N544*100/M544,0)</f>
        <v>81.381304047042548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235273.35</v>
      </c>
      <c r="O546" s="93">
        <f t="shared" ca="1" si="237"/>
        <v>81.381304047042548</v>
      </c>
      <c r="P546" s="93">
        <f t="shared" ca="1" si="238"/>
        <v>81.381304047042548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235273.35</v>
      </c>
      <c r="O547" s="497">
        <f t="shared" ca="1" si="237"/>
        <v>81.381304047042548</v>
      </c>
      <c r="P547" s="497">
        <f t="shared" ca="1" si="238"/>
        <v>81.381304047042548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235273.35</v>
      </c>
      <c r="O549" s="93">
        <f t="shared" ca="1" si="237"/>
        <v>81.381304047042548</v>
      </c>
      <c r="P549" s="93">
        <f t="shared" ca="1" si="238"/>
        <v>81.381304047042548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74969+13000-433+13000</f>
        <v>100536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54421.35+1720+18750+20000+15000+11760+2546-5360+15900</f>
        <v>134737.35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4071.18</v>
      </c>
      <c r="K592" s="672">
        <f t="shared" ref="K592:K594" ca="1" si="254">IF(I592&gt;0,J592*100/I592,0)</f>
        <v>99.793117986479132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4071.18</v>
      </c>
      <c r="K593" s="411">
        <f t="shared" ca="1" si="254"/>
        <v>99.793117986479132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256</v>
      </c>
      <c r="K594" s="411">
        <f t="shared" ca="1" si="254"/>
        <v>99.610894941634243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671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48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671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48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10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37</v>
      </c>
      <c r="K628" s="737">
        <f ca="1">IF(I628&gt;0,J628*100/I628,0)</f>
        <v>74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95442</v>
      </c>
      <c r="O629" s="195">
        <f t="shared" ref="O629:O634" ca="1" si="264">IF(L629&gt;0,N629*100/L629,0)</f>
        <v>55.756973857163722</v>
      </c>
      <c r="P629" s="195">
        <f t="shared" ref="P629:P634" ca="1" si="265">IF(M629&gt;0,N629*100/M629,0)</f>
        <v>55.756973857163722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95442</v>
      </c>
      <c r="O631" s="93">
        <f t="shared" ca="1" si="264"/>
        <v>55.756973857163722</v>
      </c>
      <c r="P631" s="93">
        <f t="shared" ca="1" si="265"/>
        <v>55.756973857163722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95442</v>
      </c>
      <c r="O632" s="497">
        <f t="shared" ca="1" si="264"/>
        <v>55.756973857163722</v>
      </c>
      <c r="P632" s="497">
        <f t="shared" ca="1" si="265"/>
        <v>55.756973857163722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95442</v>
      </c>
      <c r="O634" s="93">
        <f t="shared" ca="1" si="264"/>
        <v>55.756973857163722</v>
      </c>
      <c r="P634" s="93">
        <f t="shared" ca="1" si="265"/>
        <v>55.756973857163722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65840+12312+8760+8530</f>
        <v>95442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IFERROR(__xludf.DUMMYFUNCTION("IMPORTRANGE(""https://docs.google.com/spreadsheets/d/1XWAQStnk-4SwqDmLtmXYiTMKHgktTP8We1SCoS47DrQ/edit?usp=sharing"",""จัดที่ดิน!AS56"")"),76)</f>
        <v>76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IFERROR(__xludf.DUMMYFUNCTION("IMPORTRANGE(""https://docs.google.com/spreadsheets/d/1XWAQStnk-4SwqDmLtmXYiTMKHgktTP8We1SCoS47DrQ/edit?usp=sharing"",""จัดที่ดิน!AT56"")"),41.77)</f>
        <v>41.77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IFERROR(__xludf.DUMMYFUNCTION("IMPORTRANGE(""https://docs.google.com/spreadsheets/d/1XWAQStnk-4SwqDmLtmXYiTMKHgktTP8We1SCoS47DrQ/edit?usp=sharing"",""จัดที่ดิน!AU56"")"),52)</f>
        <v>52</v>
      </c>
      <c r="K647" s="163">
        <f t="shared" ca="1" si="271"/>
        <v>104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IFERROR(__xludf.DUMMYFUNCTION("IMPORTRANGE(""https://docs.google.com/spreadsheets/d/1XWAQStnk-4SwqDmLtmXYiTMKHgktTP8We1SCoS47DrQ/edit?usp=sharing"",""จัดที่ดิน!AV56"")"),44.95)</f>
        <v>44.95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IFERROR(__xludf.DUMMYFUNCTION("IMPORTRANGE(""https://docs.google.com/spreadsheets/d/1XWAQStnk-4SwqDmLtmXYiTMKHgktTP8We1SCoS47DrQ/edit?usp=sharing"",""จัดที่ดิน!AW56"")"),43)</f>
        <v>43</v>
      </c>
      <c r="K649" s="163">
        <f t="shared" ca="1" si="271"/>
        <v>86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IFERROR(__xludf.DUMMYFUNCTION("IMPORTRANGE(""https://docs.google.com/spreadsheets/d/1XWAQStnk-4SwqDmLtmXYiTMKHgktTP8We1SCoS47DrQ/edit?usp=sharing"",""จัดที่ดิน!AX56"")"),32.58)</f>
        <v>32.58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IFERROR(__xludf.DUMMYFUNCTION("IMPORTRANGE(""https://docs.google.com/spreadsheets/d/1XWAQStnk-4SwqDmLtmXYiTMKHgktTP8We1SCoS47DrQ/edit?usp=sharing"",""จัดที่ดิน!AY56"")"),37)</f>
        <v>37</v>
      </c>
      <c r="K651" s="163">
        <f t="shared" ca="1" si="271"/>
        <v>74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IFERROR(__xludf.DUMMYFUNCTION("IMPORTRANGE(""https://docs.google.com/spreadsheets/d/1XWAQStnk-4SwqDmLtmXYiTMKHgktTP8We1SCoS47DrQ/edit?usp=sharing"",""จัดที่ดิน!AZ56"")"),30)</f>
        <v>30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IFERROR(__xludf.DUMMYFUNCTION("IMPORTRANGE(""https://docs.google.com/spreadsheets/d/19vJNZY_5yjcGF2XGBMNZRCAIB0Kwfpjp8YEOfu-bneM/edit?usp=sharing"",""งานกองทุน!F56"")"),8020000)</f>
        <v>8020000</v>
      </c>
      <c r="K821" s="497">
        <f t="shared" ref="K821:K828" ca="1" si="335">IF(I821&gt;0,J821*100/I821,0)</f>
        <v>69.317199654278312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IFERROR(__xludf.DUMMYFUNCTION("IMPORTRANGE(""https://docs.google.com/spreadsheets/d/19vJNZY_5yjcGF2XGBMNZRCAIB0Kwfpjp8YEOfu-bneM/edit?usp=sharing"",""งานกองทุน!E56"")"),163)</f>
        <v>163</v>
      </c>
      <c r="K822" s="497">
        <f t="shared" ca="1" si="335"/>
        <v>68.776371308016877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IFERROR(__xludf.DUMMYFUNCTION("IMPORTRANGE(""https://docs.google.com/spreadsheets/d/19vJNZY_5yjcGF2XGBMNZRCAIB0Kwfpjp8YEOfu-bneM/edit?usp=sharing"",""งานกองทุน!U56"")"),7730000)</f>
        <v>7730000</v>
      </c>
      <c r="K827" s="497">
        <f t="shared" ca="1" si="335"/>
        <v>76.383399209486171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IFERROR(__xludf.DUMMYFUNCTION("IMPORTRANGE(""https://docs.google.com/spreadsheets/d/19vJNZY_5yjcGF2XGBMNZRCAIB0Kwfpjp8YEOfu-bneM/edit?usp=sharing"",""งานกองทุน!T56"")"),157)</f>
        <v>157</v>
      </c>
      <c r="K828" s="502">
        <f t="shared" ca="1" si="335"/>
        <v>63.052208835341368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96"/>
      <c r="E1829" s="677"/>
      <c r="F1829" s="677"/>
      <c r="G1829" s="677"/>
      <c r="H1829" s="897"/>
      <c r="I1829" s="898"/>
      <c r="J1829" s="898"/>
      <c r="K1829" s="899"/>
      <c r="L1829" s="899"/>
      <c r="M1829" s="899"/>
      <c r="N1829" s="899"/>
      <c r="O1829" s="899"/>
      <c r="P1829" s="899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96"/>
      <c r="E1830" s="677"/>
      <c r="F1830" s="677"/>
      <c r="G1830" s="677"/>
      <c r="H1830" s="897"/>
      <c r="I1830" s="898"/>
      <c r="J1830" s="898"/>
      <c r="K1830" s="899"/>
      <c r="L1830" s="899"/>
      <c r="M1830" s="899"/>
      <c r="N1830" s="899"/>
      <c r="O1830" s="899"/>
      <c r="P1830" s="899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96"/>
      <c r="E1831" s="677"/>
      <c r="F1831" s="677"/>
      <c r="G1831" s="677"/>
      <c r="H1831" s="897"/>
      <c r="I1831" s="898"/>
      <c r="J1831" s="898"/>
      <c r="K1831" s="899"/>
      <c r="L1831" s="899"/>
      <c r="M1831" s="899"/>
      <c r="N1831" s="899"/>
      <c r="O1831" s="899"/>
      <c r="P1831" s="899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96"/>
      <c r="E1832" s="677"/>
      <c r="F1832" s="677"/>
      <c r="G1832" s="677"/>
      <c r="H1832" s="897"/>
      <c r="I1832" s="898"/>
      <c r="J1832" s="898"/>
      <c r="K1832" s="899"/>
      <c r="L1832" s="899"/>
      <c r="M1832" s="899"/>
      <c r="N1832" s="899"/>
      <c r="O1832" s="899"/>
      <c r="P1832" s="899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96"/>
      <c r="E1833" s="677"/>
      <c r="F1833" s="677"/>
      <c r="G1833" s="677"/>
      <c r="H1833" s="897"/>
      <c r="I1833" s="898"/>
      <c r="J1833" s="898"/>
      <c r="K1833" s="899"/>
      <c r="L1833" s="899"/>
      <c r="M1833" s="899"/>
      <c r="N1833" s="899"/>
      <c r="O1833" s="899"/>
      <c r="P1833" s="899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96"/>
      <c r="E1834" s="677"/>
      <c r="F1834" s="677"/>
      <c r="G1834" s="677"/>
      <c r="H1834" s="897"/>
      <c r="I1834" s="898"/>
      <c r="J1834" s="898"/>
      <c r="K1834" s="899"/>
      <c r="L1834" s="899"/>
      <c r="M1834" s="899"/>
      <c r="N1834" s="899"/>
      <c r="O1834" s="899"/>
      <c r="P1834" s="899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96"/>
      <c r="E1835" s="677"/>
      <c r="F1835" s="677"/>
      <c r="G1835" s="677"/>
      <c r="H1835" s="897"/>
      <c r="I1835" s="898"/>
      <c r="J1835" s="898"/>
      <c r="K1835" s="899"/>
      <c r="L1835" s="899"/>
      <c r="M1835" s="899"/>
      <c r="N1835" s="899"/>
      <c r="O1835" s="899"/>
      <c r="P1835" s="899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96"/>
      <c r="E1836" s="677"/>
      <c r="F1836" s="677"/>
      <c r="G1836" s="677"/>
      <c r="H1836" s="897"/>
      <c r="I1836" s="898"/>
      <c r="J1836" s="898"/>
      <c r="K1836" s="899"/>
      <c r="L1836" s="899"/>
      <c r="M1836" s="899"/>
      <c r="N1836" s="899"/>
      <c r="O1836" s="899"/>
      <c r="P1836" s="899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96"/>
      <c r="E1837" s="677"/>
      <c r="F1837" s="677"/>
      <c r="G1837" s="677"/>
      <c r="H1837" s="897"/>
      <c r="I1837" s="898"/>
      <c r="J1837" s="898"/>
      <c r="K1837" s="899"/>
      <c r="L1837" s="899"/>
      <c r="M1837" s="899"/>
      <c r="N1837" s="899"/>
      <c r="O1837" s="899"/>
      <c r="P1837" s="899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96"/>
      <c r="E1838" s="677"/>
      <c r="F1838" s="677"/>
      <c r="G1838" s="677"/>
      <c r="H1838" s="897"/>
      <c r="I1838" s="898"/>
      <c r="J1838" s="898"/>
      <c r="K1838" s="899"/>
      <c r="L1838" s="899"/>
      <c r="M1838" s="899"/>
      <c r="N1838" s="899"/>
      <c r="O1838" s="899"/>
      <c r="P1838" s="899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96"/>
      <c r="E1839" s="677"/>
      <c r="F1839" s="677"/>
      <c r="G1839" s="677"/>
      <c r="H1839" s="897"/>
      <c r="I1839" s="898"/>
      <c r="J1839" s="898"/>
      <c r="K1839" s="899"/>
      <c r="L1839" s="899"/>
      <c r="M1839" s="899"/>
      <c r="N1839" s="899"/>
      <c r="O1839" s="899"/>
      <c r="P1839" s="899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96"/>
      <c r="E1840" s="677"/>
      <c r="F1840" s="677"/>
      <c r="G1840" s="677"/>
      <c r="H1840" s="897"/>
      <c r="I1840" s="898"/>
      <c r="J1840" s="898"/>
      <c r="K1840" s="899"/>
      <c r="L1840" s="899"/>
      <c r="M1840" s="899"/>
      <c r="N1840" s="899"/>
      <c r="O1840" s="899"/>
      <c r="P1840" s="899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96"/>
      <c r="E1841" s="677"/>
      <c r="F1841" s="677"/>
      <c r="G1841" s="677"/>
      <c r="H1841" s="897"/>
      <c r="I1841" s="898"/>
      <c r="J1841" s="898"/>
      <c r="K1841" s="899"/>
      <c r="L1841" s="899"/>
      <c r="M1841" s="899"/>
      <c r="N1841" s="899"/>
      <c r="O1841" s="899"/>
      <c r="P1841" s="899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96"/>
      <c r="E1842" s="677"/>
      <c r="F1842" s="677"/>
      <c r="G1842" s="677"/>
      <c r="H1842" s="897"/>
      <c r="I1842" s="898"/>
      <c r="J1842" s="898"/>
      <c r="K1842" s="899"/>
      <c r="L1842" s="899"/>
      <c r="M1842" s="899"/>
      <c r="N1842" s="899"/>
      <c r="O1842" s="899"/>
      <c r="P1842" s="899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96"/>
      <c r="E1843" s="677"/>
      <c r="F1843" s="677"/>
      <c r="G1843" s="677"/>
      <c r="H1843" s="897"/>
      <c r="I1843" s="898"/>
      <c r="J1843" s="898"/>
      <c r="K1843" s="899"/>
      <c r="L1843" s="899"/>
      <c r="M1843" s="899"/>
      <c r="N1843" s="899"/>
      <c r="O1843" s="899"/>
      <c r="P1843" s="899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96"/>
      <c r="E1844" s="677"/>
      <c r="F1844" s="677"/>
      <c r="G1844" s="677"/>
      <c r="H1844" s="897"/>
      <c r="I1844" s="898"/>
      <c r="J1844" s="898"/>
      <c r="K1844" s="899"/>
      <c r="L1844" s="899"/>
      <c r="M1844" s="899"/>
      <c r="N1844" s="899"/>
      <c r="O1844" s="899"/>
      <c r="P1844" s="899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96"/>
      <c r="E1845" s="677"/>
      <c r="F1845" s="677"/>
      <c r="G1845" s="677"/>
      <c r="H1845" s="897"/>
      <c r="I1845" s="898"/>
      <c r="J1845" s="898"/>
      <c r="K1845" s="899"/>
      <c r="L1845" s="899"/>
      <c r="M1845" s="899"/>
      <c r="N1845" s="899"/>
      <c r="O1845" s="899"/>
      <c r="P1845" s="899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96"/>
      <c r="E1846" s="677"/>
      <c r="F1846" s="677"/>
      <c r="G1846" s="677"/>
      <c r="H1846" s="897"/>
      <c r="I1846" s="898"/>
      <c r="J1846" s="898"/>
      <c r="K1846" s="899"/>
      <c r="L1846" s="899"/>
      <c r="M1846" s="899"/>
      <c r="N1846" s="899"/>
      <c r="O1846" s="899"/>
      <c r="P1846" s="899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96"/>
      <c r="E1847" s="677"/>
      <c r="F1847" s="677"/>
      <c r="G1847" s="677"/>
      <c r="H1847" s="897"/>
      <c r="I1847" s="898"/>
      <c r="J1847" s="898"/>
      <c r="K1847" s="899"/>
      <c r="L1847" s="899"/>
      <c r="M1847" s="899"/>
      <c r="N1847" s="899"/>
      <c r="O1847" s="899"/>
      <c r="P1847" s="899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96"/>
      <c r="E1848" s="677"/>
      <c r="F1848" s="677"/>
      <c r="G1848" s="677"/>
      <c r="H1848" s="897"/>
      <c r="I1848" s="898"/>
      <c r="J1848" s="898"/>
      <c r="K1848" s="899"/>
      <c r="L1848" s="899"/>
      <c r="M1848" s="899"/>
      <c r="N1848" s="899"/>
      <c r="O1848" s="899"/>
      <c r="P1848" s="899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96"/>
      <c r="E1849" s="677"/>
      <c r="F1849" s="677"/>
      <c r="G1849" s="677"/>
      <c r="H1849" s="897"/>
      <c r="I1849" s="898"/>
      <c r="J1849" s="898"/>
      <c r="K1849" s="899"/>
      <c r="L1849" s="899"/>
      <c r="M1849" s="899"/>
      <c r="N1849" s="899"/>
      <c r="O1849" s="899"/>
      <c r="P1849" s="899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96"/>
      <c r="E1850" s="677"/>
      <c r="F1850" s="677"/>
      <c r="G1850" s="677"/>
      <c r="H1850" s="897"/>
      <c r="I1850" s="898"/>
      <c r="J1850" s="898"/>
      <c r="K1850" s="899"/>
      <c r="L1850" s="899"/>
      <c r="M1850" s="899"/>
      <c r="N1850" s="899"/>
      <c r="O1850" s="899"/>
      <c r="P1850" s="899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96"/>
      <c r="E1851" s="677"/>
      <c r="F1851" s="677"/>
      <c r="G1851" s="677"/>
      <c r="H1851" s="897"/>
      <c r="I1851" s="898"/>
      <c r="J1851" s="898"/>
      <c r="K1851" s="899"/>
      <c r="L1851" s="899"/>
      <c r="M1851" s="899"/>
      <c r="N1851" s="899"/>
      <c r="O1851" s="899"/>
      <c r="P1851" s="899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96"/>
      <c r="E1852" s="677"/>
      <c r="F1852" s="677"/>
      <c r="G1852" s="677"/>
      <c r="H1852" s="897"/>
      <c r="I1852" s="898"/>
      <c r="J1852" s="898"/>
      <c r="K1852" s="899"/>
      <c r="L1852" s="899"/>
      <c r="M1852" s="899"/>
      <c r="N1852" s="899"/>
      <c r="O1852" s="899"/>
      <c r="P1852" s="899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96"/>
      <c r="E1853" s="677"/>
      <c r="F1853" s="677"/>
      <c r="G1853" s="677"/>
      <c r="H1853" s="897"/>
      <c r="I1853" s="898"/>
      <c r="J1853" s="898"/>
      <c r="K1853" s="899"/>
      <c r="L1853" s="899"/>
      <c r="M1853" s="899"/>
      <c r="N1853" s="899"/>
      <c r="O1853" s="899"/>
      <c r="P1853" s="899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96"/>
      <c r="E1854" s="677"/>
      <c r="F1854" s="677"/>
      <c r="G1854" s="677"/>
      <c r="H1854" s="897"/>
      <c r="I1854" s="898"/>
      <c r="J1854" s="898"/>
      <c r="K1854" s="899"/>
      <c r="L1854" s="899"/>
      <c r="M1854" s="899"/>
      <c r="N1854" s="899"/>
      <c r="O1854" s="899"/>
      <c r="P1854" s="899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96"/>
      <c r="E1855" s="677"/>
      <c r="F1855" s="677"/>
      <c r="G1855" s="677"/>
      <c r="H1855" s="897"/>
      <c r="I1855" s="898"/>
      <c r="J1855" s="898"/>
      <c r="K1855" s="899"/>
      <c r="L1855" s="899"/>
      <c r="M1855" s="899"/>
      <c r="N1855" s="899"/>
      <c r="O1855" s="899"/>
      <c r="P1855" s="899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96"/>
      <c r="E1856" s="677"/>
      <c r="F1856" s="677"/>
      <c r="G1856" s="677"/>
      <c r="H1856" s="897"/>
      <c r="I1856" s="898"/>
      <c r="J1856" s="898"/>
      <c r="K1856" s="899"/>
      <c r="L1856" s="899"/>
      <c r="M1856" s="899"/>
      <c r="N1856" s="899"/>
      <c r="O1856" s="899"/>
      <c r="P1856" s="899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96"/>
      <c r="E1857" s="677"/>
      <c r="F1857" s="677"/>
      <c r="G1857" s="677"/>
      <c r="H1857" s="897"/>
      <c r="I1857" s="898"/>
      <c r="J1857" s="898"/>
      <c r="K1857" s="899"/>
      <c r="L1857" s="899"/>
      <c r="M1857" s="899"/>
      <c r="N1857" s="899"/>
      <c r="O1857" s="899"/>
      <c r="P1857" s="899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96"/>
      <c r="E1858" s="677"/>
      <c r="F1858" s="677"/>
      <c r="G1858" s="677"/>
      <c r="H1858" s="897"/>
      <c r="I1858" s="898"/>
      <c r="J1858" s="898"/>
      <c r="K1858" s="899"/>
      <c r="L1858" s="899"/>
      <c r="M1858" s="899"/>
      <c r="N1858" s="899"/>
      <c r="O1858" s="899"/>
      <c r="P1858" s="899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96"/>
      <c r="E1859" s="677"/>
      <c r="F1859" s="677"/>
      <c r="G1859" s="677"/>
      <c r="H1859" s="897"/>
      <c r="I1859" s="898"/>
      <c r="J1859" s="898"/>
      <c r="K1859" s="899"/>
      <c r="L1859" s="899"/>
      <c r="M1859" s="899"/>
      <c r="N1859" s="899"/>
      <c r="O1859" s="899"/>
      <c r="P1859" s="899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96"/>
      <c r="E1860" s="677"/>
      <c r="F1860" s="677"/>
      <c r="G1860" s="677"/>
      <c r="H1860" s="897"/>
      <c r="I1860" s="898"/>
      <c r="J1860" s="898"/>
      <c r="K1860" s="899"/>
      <c r="L1860" s="899"/>
      <c r="M1860" s="899"/>
      <c r="N1860" s="899"/>
      <c r="O1860" s="899"/>
      <c r="P1860" s="899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96"/>
      <c r="E1861" s="677"/>
      <c r="F1861" s="677"/>
      <c r="G1861" s="677"/>
      <c r="H1861" s="897"/>
      <c r="I1861" s="898"/>
      <c r="J1861" s="898"/>
      <c r="K1861" s="899"/>
      <c r="L1861" s="899"/>
      <c r="M1861" s="899"/>
      <c r="N1861" s="899"/>
      <c r="O1861" s="899"/>
      <c r="P1861" s="899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96"/>
      <c r="E1862" s="677"/>
      <c r="F1862" s="677"/>
      <c r="G1862" s="677"/>
      <c r="H1862" s="897"/>
      <c r="I1862" s="898"/>
      <c r="J1862" s="898"/>
      <c r="K1862" s="899"/>
      <c r="L1862" s="899"/>
      <c r="M1862" s="899"/>
      <c r="N1862" s="899"/>
      <c r="O1862" s="899"/>
      <c r="P1862" s="899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96"/>
      <c r="E1863" s="677"/>
      <c r="F1863" s="677"/>
      <c r="G1863" s="677"/>
      <c r="H1863" s="897"/>
      <c r="I1863" s="898"/>
      <c r="J1863" s="898"/>
      <c r="K1863" s="899"/>
      <c r="L1863" s="899"/>
      <c r="M1863" s="899"/>
      <c r="N1863" s="899"/>
      <c r="O1863" s="899"/>
      <c r="P1863" s="899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96"/>
      <c r="E1864" s="677"/>
      <c r="F1864" s="677"/>
      <c r="G1864" s="677"/>
      <c r="H1864" s="897"/>
      <c r="I1864" s="898"/>
      <c r="J1864" s="898"/>
      <c r="K1864" s="899"/>
      <c r="L1864" s="899"/>
      <c r="M1864" s="899"/>
      <c r="N1864" s="899"/>
      <c r="O1864" s="899"/>
      <c r="P1864" s="899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96"/>
      <c r="E1865" s="677"/>
      <c r="F1865" s="677"/>
      <c r="G1865" s="677"/>
      <c r="H1865" s="897"/>
      <c r="I1865" s="898"/>
      <c r="J1865" s="898"/>
      <c r="K1865" s="899"/>
      <c r="L1865" s="899"/>
      <c r="M1865" s="899"/>
      <c r="N1865" s="899"/>
      <c r="O1865" s="899"/>
      <c r="P1865" s="899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96"/>
      <c r="E1866" s="677"/>
      <c r="F1866" s="677"/>
      <c r="G1866" s="677"/>
      <c r="H1866" s="897"/>
      <c r="I1866" s="898"/>
      <c r="J1866" s="898"/>
      <c r="K1866" s="899"/>
      <c r="L1866" s="899"/>
      <c r="M1866" s="899"/>
      <c r="N1866" s="899"/>
      <c r="O1866" s="899"/>
      <c r="P1866" s="899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96"/>
      <c r="E1867" s="677"/>
      <c r="F1867" s="677"/>
      <c r="G1867" s="677"/>
      <c r="H1867" s="897"/>
      <c r="I1867" s="898"/>
      <c r="J1867" s="898"/>
      <c r="K1867" s="899"/>
      <c r="L1867" s="899"/>
      <c r="M1867" s="899"/>
      <c r="N1867" s="899"/>
      <c r="O1867" s="899"/>
      <c r="P1867" s="899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96"/>
      <c r="E1868" s="677"/>
      <c r="F1868" s="677"/>
      <c r="G1868" s="677"/>
      <c r="H1868" s="897"/>
      <c r="I1868" s="898"/>
      <c r="J1868" s="898"/>
      <c r="K1868" s="899"/>
      <c r="L1868" s="899"/>
      <c r="M1868" s="899"/>
      <c r="N1868" s="899"/>
      <c r="O1868" s="899"/>
      <c r="P1868" s="899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96"/>
      <c r="E1869" s="677"/>
      <c r="F1869" s="677"/>
      <c r="G1869" s="677"/>
      <c r="H1869" s="897"/>
      <c r="I1869" s="898"/>
      <c r="J1869" s="898"/>
      <c r="K1869" s="899"/>
      <c r="L1869" s="899"/>
      <c r="M1869" s="899"/>
      <c r="N1869" s="899"/>
      <c r="O1869" s="899"/>
      <c r="P1869" s="899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96"/>
      <c r="E1870" s="677"/>
      <c r="F1870" s="677"/>
      <c r="G1870" s="677"/>
      <c r="H1870" s="897"/>
      <c r="I1870" s="898"/>
      <c r="J1870" s="898"/>
      <c r="K1870" s="899"/>
      <c r="L1870" s="899"/>
      <c r="M1870" s="899"/>
      <c r="N1870" s="899"/>
      <c r="O1870" s="899"/>
      <c r="P1870" s="899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96"/>
      <c r="E1871" s="677"/>
      <c r="F1871" s="677"/>
      <c r="G1871" s="677"/>
      <c r="H1871" s="897"/>
      <c r="I1871" s="898"/>
      <c r="J1871" s="898"/>
      <c r="K1871" s="899"/>
      <c r="L1871" s="899"/>
      <c r="M1871" s="899"/>
      <c r="N1871" s="899"/>
      <c r="O1871" s="899"/>
      <c r="P1871" s="899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96"/>
      <c r="E1872" s="677"/>
      <c r="F1872" s="677"/>
      <c r="G1872" s="677"/>
      <c r="H1872" s="897"/>
      <c r="I1872" s="898"/>
      <c r="J1872" s="898"/>
      <c r="K1872" s="899"/>
      <c r="L1872" s="899"/>
      <c r="M1872" s="899"/>
      <c r="N1872" s="899"/>
      <c r="O1872" s="899"/>
      <c r="P1872" s="899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96"/>
      <c r="E1873" s="677"/>
      <c r="F1873" s="677"/>
      <c r="G1873" s="677"/>
      <c r="H1873" s="897"/>
      <c r="I1873" s="898"/>
      <c r="J1873" s="898"/>
      <c r="K1873" s="899"/>
      <c r="L1873" s="899"/>
      <c r="M1873" s="899"/>
      <c r="N1873" s="899"/>
      <c r="O1873" s="899"/>
      <c r="P1873" s="899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96"/>
      <c r="E1874" s="677"/>
      <c r="F1874" s="677"/>
      <c r="G1874" s="677"/>
      <c r="H1874" s="897"/>
      <c r="I1874" s="898"/>
      <c r="J1874" s="898"/>
      <c r="K1874" s="899"/>
      <c r="L1874" s="899"/>
      <c r="M1874" s="899"/>
      <c r="N1874" s="899"/>
      <c r="O1874" s="899"/>
      <c r="P1874" s="899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96"/>
      <c r="E1875" s="677"/>
      <c r="F1875" s="677"/>
      <c r="G1875" s="677"/>
      <c r="H1875" s="897"/>
      <c r="I1875" s="898"/>
      <c r="J1875" s="898"/>
      <c r="K1875" s="899"/>
      <c r="L1875" s="899"/>
      <c r="M1875" s="899"/>
      <c r="N1875" s="899"/>
      <c r="O1875" s="899"/>
      <c r="P1875" s="899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96"/>
      <c r="E1876" s="677"/>
      <c r="F1876" s="677"/>
      <c r="G1876" s="677"/>
      <c r="H1876" s="897"/>
      <c r="I1876" s="898"/>
      <c r="J1876" s="898"/>
      <c r="K1876" s="899"/>
      <c r="L1876" s="899"/>
      <c r="M1876" s="899"/>
      <c r="N1876" s="899"/>
      <c r="O1876" s="899"/>
      <c r="P1876" s="899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96"/>
      <c r="E1877" s="677"/>
      <c r="F1877" s="677"/>
      <c r="G1877" s="677"/>
      <c r="H1877" s="897"/>
      <c r="I1877" s="898"/>
      <c r="J1877" s="898"/>
      <c r="K1877" s="899"/>
      <c r="L1877" s="899"/>
      <c r="M1877" s="899"/>
      <c r="N1877" s="899"/>
      <c r="O1877" s="899"/>
      <c r="P1877" s="899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96"/>
      <c r="E1878" s="677"/>
      <c r="F1878" s="677"/>
      <c r="G1878" s="677"/>
      <c r="H1878" s="897"/>
      <c r="I1878" s="898"/>
      <c r="J1878" s="898"/>
      <c r="K1878" s="899"/>
      <c r="L1878" s="899"/>
      <c r="M1878" s="899"/>
      <c r="N1878" s="899"/>
      <c r="O1878" s="899"/>
      <c r="P1878" s="899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96"/>
      <c r="E1879" s="677"/>
      <c r="F1879" s="677"/>
      <c r="G1879" s="677"/>
      <c r="H1879" s="897"/>
      <c r="I1879" s="898"/>
      <c r="J1879" s="898"/>
      <c r="K1879" s="899"/>
      <c r="L1879" s="899"/>
      <c r="M1879" s="899"/>
      <c r="N1879" s="899"/>
      <c r="O1879" s="899"/>
      <c r="P1879" s="899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96"/>
      <c r="E1880" s="677"/>
      <c r="F1880" s="677"/>
      <c r="G1880" s="677"/>
      <c r="H1880" s="897"/>
      <c r="I1880" s="898"/>
      <c r="J1880" s="898"/>
      <c r="K1880" s="899"/>
      <c r="L1880" s="899"/>
      <c r="M1880" s="899"/>
      <c r="N1880" s="899"/>
      <c r="O1880" s="899"/>
      <c r="P1880" s="899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96"/>
      <c r="E1881" s="677"/>
      <c r="F1881" s="677"/>
      <c r="G1881" s="677"/>
      <c r="H1881" s="897"/>
      <c r="I1881" s="898"/>
      <c r="J1881" s="898"/>
      <c r="K1881" s="899"/>
      <c r="L1881" s="899"/>
      <c r="M1881" s="899"/>
      <c r="N1881" s="899"/>
      <c r="O1881" s="899"/>
      <c r="P1881" s="899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96"/>
      <c r="E1882" s="677"/>
      <c r="F1882" s="677"/>
      <c r="G1882" s="677"/>
      <c r="H1882" s="897"/>
      <c r="I1882" s="898"/>
      <c r="J1882" s="898"/>
      <c r="K1882" s="899"/>
      <c r="L1882" s="899"/>
      <c r="M1882" s="899"/>
      <c r="N1882" s="899"/>
      <c r="O1882" s="899"/>
      <c r="P1882" s="899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96"/>
      <c r="E1883" s="677"/>
      <c r="F1883" s="677"/>
      <c r="G1883" s="677"/>
      <c r="H1883" s="897"/>
      <c r="I1883" s="898"/>
      <c r="J1883" s="898"/>
      <c r="K1883" s="899"/>
      <c r="L1883" s="899"/>
      <c r="M1883" s="899"/>
      <c r="N1883" s="899"/>
      <c r="O1883" s="899"/>
      <c r="P1883" s="899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96"/>
      <c r="E1884" s="677"/>
      <c r="F1884" s="677"/>
      <c r="G1884" s="677"/>
      <c r="H1884" s="897"/>
      <c r="I1884" s="898"/>
      <c r="J1884" s="898"/>
      <c r="K1884" s="899"/>
      <c r="L1884" s="899"/>
      <c r="M1884" s="899"/>
      <c r="N1884" s="899"/>
      <c r="O1884" s="899"/>
      <c r="P1884" s="899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96"/>
      <c r="E1885" s="677"/>
      <c r="F1885" s="677"/>
      <c r="G1885" s="677"/>
      <c r="H1885" s="897"/>
      <c r="I1885" s="898"/>
      <c r="J1885" s="898"/>
      <c r="K1885" s="899"/>
      <c r="L1885" s="899"/>
      <c r="M1885" s="899"/>
      <c r="N1885" s="899"/>
      <c r="O1885" s="899"/>
      <c r="P1885" s="899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96"/>
      <c r="E1886" s="677"/>
      <c r="F1886" s="677"/>
      <c r="G1886" s="677"/>
      <c r="H1886" s="897"/>
      <c r="I1886" s="898"/>
      <c r="J1886" s="898"/>
      <c r="K1886" s="899"/>
      <c r="L1886" s="899"/>
      <c r="M1886" s="899"/>
      <c r="N1886" s="899"/>
      <c r="O1886" s="899"/>
      <c r="P1886" s="899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96"/>
      <c r="E1887" s="677"/>
      <c r="F1887" s="677"/>
      <c r="G1887" s="677"/>
      <c r="H1887" s="897"/>
      <c r="I1887" s="898"/>
      <c r="J1887" s="898"/>
      <c r="K1887" s="899"/>
      <c r="L1887" s="899"/>
      <c r="M1887" s="899"/>
      <c r="N1887" s="899"/>
      <c r="O1887" s="899"/>
      <c r="P1887" s="899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96"/>
      <c r="E1888" s="677"/>
      <c r="F1888" s="677"/>
      <c r="G1888" s="677"/>
      <c r="H1888" s="897"/>
      <c r="I1888" s="898"/>
      <c r="J1888" s="898"/>
      <c r="K1888" s="899"/>
      <c r="L1888" s="899"/>
      <c r="M1888" s="899"/>
      <c r="N1888" s="899"/>
      <c r="O1888" s="899"/>
      <c r="P1888" s="899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96"/>
      <c r="E1889" s="677"/>
      <c r="F1889" s="677"/>
      <c r="G1889" s="677"/>
      <c r="H1889" s="897"/>
      <c r="I1889" s="898"/>
      <c r="J1889" s="898"/>
      <c r="K1889" s="899"/>
      <c r="L1889" s="899"/>
      <c r="M1889" s="899"/>
      <c r="N1889" s="899"/>
      <c r="O1889" s="899"/>
      <c r="P1889" s="899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96"/>
      <c r="E1890" s="677"/>
      <c r="F1890" s="677"/>
      <c r="G1890" s="677"/>
      <c r="H1890" s="897"/>
      <c r="I1890" s="898"/>
      <c r="J1890" s="898"/>
      <c r="K1890" s="899"/>
      <c r="L1890" s="899"/>
      <c r="M1890" s="899"/>
      <c r="N1890" s="899"/>
      <c r="O1890" s="899"/>
      <c r="P1890" s="899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96"/>
      <c r="E1891" s="677"/>
      <c r="F1891" s="677"/>
      <c r="G1891" s="677"/>
      <c r="H1891" s="897"/>
      <c r="I1891" s="898"/>
      <c r="J1891" s="898"/>
      <c r="K1891" s="899"/>
      <c r="L1891" s="899"/>
      <c r="M1891" s="899"/>
      <c r="N1891" s="899"/>
      <c r="O1891" s="899"/>
      <c r="P1891" s="899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96"/>
      <c r="E1892" s="677"/>
      <c r="F1892" s="677"/>
      <c r="G1892" s="677"/>
      <c r="H1892" s="897"/>
      <c r="I1892" s="898"/>
      <c r="J1892" s="898"/>
      <c r="K1892" s="899"/>
      <c r="L1892" s="899"/>
      <c r="M1892" s="899"/>
      <c r="N1892" s="899"/>
      <c r="O1892" s="899"/>
      <c r="P1892" s="899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96"/>
      <c r="E1893" s="677"/>
      <c r="F1893" s="677"/>
      <c r="G1893" s="677"/>
      <c r="H1893" s="897"/>
      <c r="I1893" s="898"/>
      <c r="J1893" s="898"/>
      <c r="K1893" s="899"/>
      <c r="L1893" s="899"/>
      <c r="M1893" s="899"/>
      <c r="N1893" s="899"/>
      <c r="O1893" s="899"/>
      <c r="P1893" s="899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96"/>
      <c r="E1894" s="677"/>
      <c r="F1894" s="677"/>
      <c r="G1894" s="677"/>
      <c r="H1894" s="897"/>
      <c r="I1894" s="898"/>
      <c r="J1894" s="898"/>
      <c r="K1894" s="899"/>
      <c r="L1894" s="899"/>
      <c r="M1894" s="899"/>
      <c r="N1894" s="899"/>
      <c r="O1894" s="899"/>
      <c r="P1894" s="899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96"/>
      <c r="E1895" s="677"/>
      <c r="F1895" s="677"/>
      <c r="G1895" s="677"/>
      <c r="H1895" s="897"/>
      <c r="I1895" s="898"/>
      <c r="J1895" s="898"/>
      <c r="K1895" s="899"/>
      <c r="L1895" s="899"/>
      <c r="M1895" s="899"/>
      <c r="N1895" s="899"/>
      <c r="O1895" s="899"/>
      <c r="P1895" s="899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96"/>
      <c r="E1896" s="677"/>
      <c r="F1896" s="677"/>
      <c r="G1896" s="677"/>
      <c r="H1896" s="897"/>
      <c r="I1896" s="898"/>
      <c r="J1896" s="898"/>
      <c r="K1896" s="899"/>
      <c r="L1896" s="899"/>
      <c r="M1896" s="899"/>
      <c r="N1896" s="899"/>
      <c r="O1896" s="899"/>
      <c r="P1896" s="899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96"/>
      <c r="E1897" s="677"/>
      <c r="F1897" s="677"/>
      <c r="G1897" s="677"/>
      <c r="H1897" s="897"/>
      <c r="I1897" s="898"/>
      <c r="J1897" s="898"/>
      <c r="K1897" s="899"/>
      <c r="L1897" s="899"/>
      <c r="M1897" s="899"/>
      <c r="N1897" s="899"/>
      <c r="O1897" s="899"/>
      <c r="P1897" s="899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96"/>
      <c r="E1898" s="677"/>
      <c r="F1898" s="677"/>
      <c r="G1898" s="677"/>
      <c r="H1898" s="897"/>
      <c r="I1898" s="898"/>
      <c r="J1898" s="898"/>
      <c r="K1898" s="899"/>
      <c r="L1898" s="899"/>
      <c r="M1898" s="899"/>
      <c r="N1898" s="899"/>
      <c r="O1898" s="899"/>
      <c r="P1898" s="899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96"/>
      <c r="E1899" s="677"/>
      <c r="F1899" s="677"/>
      <c r="G1899" s="677"/>
      <c r="H1899" s="897"/>
      <c r="I1899" s="898"/>
      <c r="J1899" s="898"/>
      <c r="K1899" s="899"/>
      <c r="L1899" s="899"/>
      <c r="M1899" s="899"/>
      <c r="N1899" s="899"/>
      <c r="O1899" s="899"/>
      <c r="P1899" s="899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96"/>
      <c r="E1900" s="677"/>
      <c r="F1900" s="677"/>
      <c r="G1900" s="677"/>
      <c r="H1900" s="897"/>
      <c r="I1900" s="898"/>
      <c r="J1900" s="898"/>
      <c r="K1900" s="899"/>
      <c r="L1900" s="899"/>
      <c r="M1900" s="899"/>
      <c r="N1900" s="899"/>
      <c r="O1900" s="899"/>
      <c r="P1900" s="899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96"/>
      <c r="E1901" s="677"/>
      <c r="F1901" s="677"/>
      <c r="G1901" s="677"/>
      <c r="H1901" s="897"/>
      <c r="I1901" s="898"/>
      <c r="J1901" s="898"/>
      <c r="K1901" s="899"/>
      <c r="L1901" s="899"/>
      <c r="M1901" s="899"/>
      <c r="N1901" s="899"/>
      <c r="O1901" s="899"/>
      <c r="P1901" s="899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96"/>
      <c r="E1902" s="677"/>
      <c r="F1902" s="677"/>
      <c r="G1902" s="677"/>
      <c r="H1902" s="897"/>
      <c r="I1902" s="898"/>
      <c r="J1902" s="898"/>
      <c r="K1902" s="899"/>
      <c r="L1902" s="899"/>
      <c r="M1902" s="899"/>
      <c r="N1902" s="899"/>
      <c r="O1902" s="899"/>
      <c r="P1902" s="899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96"/>
      <c r="E1903" s="677"/>
      <c r="F1903" s="677"/>
      <c r="G1903" s="677"/>
      <c r="H1903" s="897"/>
      <c r="I1903" s="898"/>
      <c r="J1903" s="898"/>
      <c r="K1903" s="899"/>
      <c r="L1903" s="899"/>
      <c r="M1903" s="899"/>
      <c r="N1903" s="899"/>
      <c r="O1903" s="899"/>
      <c r="P1903" s="899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96"/>
      <c r="E1904" s="677"/>
      <c r="F1904" s="677"/>
      <c r="G1904" s="677"/>
      <c r="H1904" s="897"/>
      <c r="I1904" s="898"/>
      <c r="J1904" s="898"/>
      <c r="K1904" s="899"/>
      <c r="L1904" s="899"/>
      <c r="M1904" s="899"/>
      <c r="N1904" s="899"/>
      <c r="O1904" s="899"/>
      <c r="P1904" s="899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96"/>
      <c r="E1905" s="677"/>
      <c r="F1905" s="677"/>
      <c r="G1905" s="677"/>
      <c r="H1905" s="897"/>
      <c r="I1905" s="898"/>
      <c r="J1905" s="898"/>
      <c r="K1905" s="899"/>
      <c r="L1905" s="899"/>
      <c r="M1905" s="899"/>
      <c r="N1905" s="899"/>
      <c r="O1905" s="899"/>
      <c r="P1905" s="899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96"/>
      <c r="E1906" s="677"/>
      <c r="F1906" s="677"/>
      <c r="G1906" s="677"/>
      <c r="H1906" s="897"/>
      <c r="I1906" s="898"/>
      <c r="J1906" s="898"/>
      <c r="K1906" s="899"/>
      <c r="L1906" s="899"/>
      <c r="M1906" s="899"/>
      <c r="N1906" s="899"/>
      <c r="O1906" s="899"/>
      <c r="P1906" s="899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96"/>
      <c r="E1907" s="677"/>
      <c r="F1907" s="677"/>
      <c r="G1907" s="677"/>
      <c r="H1907" s="897"/>
      <c r="I1907" s="898"/>
      <c r="J1907" s="898"/>
      <c r="K1907" s="899"/>
      <c r="L1907" s="899"/>
      <c r="M1907" s="899"/>
      <c r="N1907" s="899"/>
      <c r="O1907" s="899"/>
      <c r="P1907" s="899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96"/>
      <c r="E1908" s="677"/>
      <c r="F1908" s="677"/>
      <c r="G1908" s="677"/>
      <c r="H1908" s="897"/>
      <c r="I1908" s="898"/>
      <c r="J1908" s="898"/>
      <c r="K1908" s="899"/>
      <c r="L1908" s="899"/>
      <c r="M1908" s="899"/>
      <c r="N1908" s="899"/>
      <c r="O1908" s="899"/>
      <c r="P1908" s="899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96"/>
      <c r="E1909" s="677"/>
      <c r="F1909" s="677"/>
      <c r="G1909" s="677"/>
      <c r="H1909" s="897"/>
      <c r="I1909" s="898"/>
      <c r="J1909" s="898"/>
      <c r="K1909" s="899"/>
      <c r="L1909" s="899"/>
      <c r="M1909" s="899"/>
      <c r="N1909" s="899"/>
      <c r="O1909" s="899"/>
      <c r="P1909" s="899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96"/>
      <c r="E1910" s="677"/>
      <c r="F1910" s="677"/>
      <c r="G1910" s="677"/>
      <c r="H1910" s="897"/>
      <c r="I1910" s="898"/>
      <c r="J1910" s="898"/>
      <c r="K1910" s="899"/>
      <c r="L1910" s="899"/>
      <c r="M1910" s="899"/>
      <c r="N1910" s="899"/>
      <c r="O1910" s="899"/>
      <c r="P1910" s="899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96"/>
      <c r="E1911" s="677"/>
      <c r="F1911" s="677"/>
      <c r="G1911" s="677"/>
      <c r="H1911" s="897"/>
      <c r="I1911" s="898"/>
      <c r="J1911" s="898"/>
      <c r="K1911" s="899"/>
      <c r="L1911" s="899"/>
      <c r="M1911" s="899"/>
      <c r="N1911" s="899"/>
      <c r="O1911" s="899"/>
      <c r="P1911" s="899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96"/>
      <c r="E1912" s="677"/>
      <c r="F1912" s="677"/>
      <c r="G1912" s="677"/>
      <c r="H1912" s="897"/>
      <c r="I1912" s="898"/>
      <c r="J1912" s="898"/>
      <c r="K1912" s="899"/>
      <c r="L1912" s="899"/>
      <c r="M1912" s="899"/>
      <c r="N1912" s="899"/>
      <c r="O1912" s="899"/>
      <c r="P1912" s="899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96"/>
      <c r="E1913" s="677"/>
      <c r="F1913" s="677"/>
      <c r="G1913" s="677"/>
      <c r="H1913" s="897"/>
      <c r="I1913" s="898"/>
      <c r="J1913" s="898"/>
      <c r="K1913" s="899"/>
      <c r="L1913" s="899"/>
      <c r="M1913" s="899"/>
      <c r="N1913" s="899"/>
      <c r="O1913" s="899"/>
      <c r="P1913" s="899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96"/>
      <c r="E1914" s="677"/>
      <c r="F1914" s="677"/>
      <c r="G1914" s="677"/>
      <c r="H1914" s="897"/>
      <c r="I1914" s="898"/>
      <c r="J1914" s="898"/>
      <c r="K1914" s="899"/>
      <c r="L1914" s="899"/>
      <c r="M1914" s="899"/>
      <c r="N1914" s="899"/>
      <c r="O1914" s="899"/>
      <c r="P1914" s="899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96"/>
      <c r="E1915" s="677"/>
      <c r="F1915" s="677"/>
      <c r="G1915" s="677"/>
      <c r="H1915" s="897"/>
      <c r="I1915" s="898"/>
      <c r="J1915" s="898"/>
      <c r="K1915" s="899"/>
      <c r="L1915" s="899"/>
      <c r="M1915" s="899"/>
      <c r="N1915" s="899"/>
      <c r="O1915" s="899"/>
      <c r="P1915" s="899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96"/>
      <c r="E1916" s="677"/>
      <c r="F1916" s="677"/>
      <c r="G1916" s="677"/>
      <c r="H1916" s="897"/>
      <c r="I1916" s="898"/>
      <c r="J1916" s="898"/>
      <c r="K1916" s="899"/>
      <c r="L1916" s="899"/>
      <c r="M1916" s="899"/>
      <c r="N1916" s="899"/>
      <c r="O1916" s="899"/>
      <c r="P1916" s="899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96"/>
      <c r="E1917" s="677"/>
      <c r="F1917" s="677"/>
      <c r="G1917" s="677"/>
      <c r="H1917" s="897"/>
      <c r="I1917" s="898"/>
      <c r="J1917" s="898"/>
      <c r="K1917" s="899"/>
      <c r="L1917" s="899"/>
      <c r="M1917" s="899"/>
      <c r="N1917" s="899"/>
      <c r="O1917" s="899"/>
      <c r="P1917" s="899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96"/>
      <c r="E1918" s="677"/>
      <c r="F1918" s="677"/>
      <c r="G1918" s="677"/>
      <c r="H1918" s="897"/>
      <c r="I1918" s="898"/>
      <c r="J1918" s="898"/>
      <c r="K1918" s="899"/>
      <c r="L1918" s="899"/>
      <c r="M1918" s="899"/>
      <c r="N1918" s="899"/>
      <c r="O1918" s="899"/>
      <c r="P1918" s="899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96"/>
      <c r="E1919" s="677"/>
      <c r="F1919" s="677"/>
      <c r="G1919" s="677"/>
      <c r="H1919" s="897"/>
      <c r="I1919" s="898"/>
      <c r="J1919" s="898"/>
      <c r="K1919" s="899"/>
      <c r="L1919" s="899"/>
      <c r="M1919" s="899"/>
      <c r="N1919" s="899"/>
      <c r="O1919" s="899"/>
      <c r="P1919" s="899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96"/>
      <c r="E1920" s="677"/>
      <c r="F1920" s="677"/>
      <c r="G1920" s="677"/>
      <c r="H1920" s="897"/>
      <c r="I1920" s="898"/>
      <c r="J1920" s="898"/>
      <c r="K1920" s="899"/>
      <c r="L1920" s="899"/>
      <c r="M1920" s="899"/>
      <c r="N1920" s="899"/>
      <c r="O1920" s="899"/>
      <c r="P1920" s="899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96"/>
      <c r="E1921" s="677"/>
      <c r="F1921" s="677"/>
      <c r="G1921" s="677"/>
      <c r="H1921" s="897"/>
      <c r="I1921" s="898"/>
      <c r="J1921" s="898"/>
      <c r="K1921" s="899"/>
      <c r="L1921" s="899"/>
      <c r="M1921" s="899"/>
      <c r="N1921" s="899"/>
      <c r="O1921" s="899"/>
      <c r="P1921" s="899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96"/>
      <c r="E1922" s="677"/>
      <c r="F1922" s="677"/>
      <c r="G1922" s="677"/>
      <c r="H1922" s="897"/>
      <c r="I1922" s="898"/>
      <c r="J1922" s="898"/>
      <c r="K1922" s="899"/>
      <c r="L1922" s="899"/>
      <c r="M1922" s="899"/>
      <c r="N1922" s="899"/>
      <c r="O1922" s="899"/>
      <c r="P1922" s="899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96"/>
      <c r="E1923" s="677"/>
      <c r="F1923" s="677"/>
      <c r="G1923" s="677"/>
      <c r="H1923" s="897"/>
      <c r="I1923" s="898"/>
      <c r="J1923" s="898"/>
      <c r="K1923" s="899"/>
      <c r="L1923" s="899"/>
      <c r="M1923" s="899"/>
      <c r="N1923" s="899"/>
      <c r="O1923" s="899"/>
      <c r="P1923" s="899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96"/>
      <c r="E1924" s="677"/>
      <c r="F1924" s="677"/>
      <c r="G1924" s="677"/>
      <c r="H1924" s="897"/>
      <c r="I1924" s="898"/>
      <c r="J1924" s="898"/>
      <c r="K1924" s="899"/>
      <c r="L1924" s="899"/>
      <c r="M1924" s="899"/>
      <c r="N1924" s="899"/>
      <c r="O1924" s="899"/>
      <c r="P1924" s="899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96"/>
      <c r="E1925" s="677"/>
      <c r="F1925" s="677"/>
      <c r="G1925" s="677"/>
      <c r="H1925" s="897"/>
      <c r="I1925" s="898"/>
      <c r="J1925" s="898"/>
      <c r="K1925" s="899"/>
      <c r="L1925" s="899"/>
      <c r="M1925" s="899"/>
      <c r="N1925" s="899"/>
      <c r="O1925" s="899"/>
      <c r="P1925" s="899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96"/>
      <c r="E1926" s="677"/>
      <c r="F1926" s="677"/>
      <c r="G1926" s="677"/>
      <c r="H1926" s="897"/>
      <c r="I1926" s="898"/>
      <c r="J1926" s="898"/>
      <c r="K1926" s="899"/>
      <c r="L1926" s="899"/>
      <c r="M1926" s="899"/>
      <c r="N1926" s="899"/>
      <c r="O1926" s="899"/>
      <c r="P1926" s="899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96"/>
      <c r="E1927" s="677"/>
      <c r="F1927" s="677"/>
      <c r="G1927" s="677"/>
      <c r="H1927" s="897"/>
      <c r="I1927" s="898"/>
      <c r="J1927" s="898"/>
      <c r="K1927" s="899"/>
      <c r="L1927" s="899"/>
      <c r="M1927" s="899"/>
      <c r="N1927" s="899"/>
      <c r="O1927" s="899"/>
      <c r="P1927" s="899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96"/>
      <c r="E1928" s="677"/>
      <c r="F1928" s="677"/>
      <c r="G1928" s="677"/>
      <c r="H1928" s="897"/>
      <c r="I1928" s="898"/>
      <c r="J1928" s="898"/>
      <c r="K1928" s="899"/>
      <c r="L1928" s="899"/>
      <c r="M1928" s="899"/>
      <c r="N1928" s="899"/>
      <c r="O1928" s="899"/>
      <c r="P1928" s="899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96"/>
      <c r="E1929" s="677"/>
      <c r="F1929" s="677"/>
      <c r="G1929" s="677"/>
      <c r="H1929" s="897"/>
      <c r="I1929" s="898"/>
      <c r="J1929" s="898"/>
      <c r="K1929" s="899"/>
      <c r="L1929" s="899"/>
      <c r="M1929" s="899"/>
      <c r="N1929" s="899"/>
      <c r="O1929" s="899"/>
      <c r="P1929" s="899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96"/>
      <c r="E1930" s="677"/>
      <c r="F1930" s="677"/>
      <c r="G1930" s="677"/>
      <c r="H1930" s="897"/>
      <c r="I1930" s="898"/>
      <c r="J1930" s="898"/>
      <c r="K1930" s="899"/>
      <c r="L1930" s="899"/>
      <c r="M1930" s="899"/>
      <c r="N1930" s="899"/>
      <c r="O1930" s="899"/>
      <c r="P1930" s="899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96"/>
      <c r="E1931" s="677"/>
      <c r="F1931" s="677"/>
      <c r="G1931" s="677"/>
      <c r="H1931" s="897"/>
      <c r="I1931" s="898"/>
      <c r="J1931" s="898"/>
      <c r="K1931" s="899"/>
      <c r="L1931" s="899"/>
      <c r="M1931" s="899"/>
      <c r="N1931" s="899"/>
      <c r="O1931" s="899"/>
      <c r="P1931" s="899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96"/>
      <c r="E1932" s="677"/>
      <c r="F1932" s="677"/>
      <c r="G1932" s="677"/>
      <c r="H1932" s="897"/>
      <c r="I1932" s="898"/>
      <c r="J1932" s="898"/>
      <c r="K1932" s="899"/>
      <c r="L1932" s="899"/>
      <c r="M1932" s="899"/>
      <c r="N1932" s="899"/>
      <c r="O1932" s="899"/>
      <c r="P1932" s="899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96"/>
      <c r="E1933" s="677"/>
      <c r="F1933" s="677"/>
      <c r="G1933" s="677"/>
      <c r="H1933" s="897"/>
      <c r="I1933" s="898"/>
      <c r="J1933" s="898"/>
      <c r="K1933" s="899"/>
      <c r="L1933" s="899"/>
      <c r="M1933" s="899"/>
      <c r="N1933" s="899"/>
      <c r="O1933" s="899"/>
      <c r="P1933" s="899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96"/>
      <c r="E1934" s="677"/>
      <c r="F1934" s="677"/>
      <c r="G1934" s="677"/>
      <c r="H1934" s="897"/>
      <c r="I1934" s="898"/>
      <c r="J1934" s="898"/>
      <c r="K1934" s="899"/>
      <c r="L1934" s="899"/>
      <c r="M1934" s="899"/>
      <c r="N1934" s="899"/>
      <c r="O1934" s="899"/>
      <c r="P1934" s="899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96"/>
      <c r="E1935" s="677"/>
      <c r="F1935" s="677"/>
      <c r="G1935" s="677"/>
      <c r="H1935" s="897"/>
      <c r="I1935" s="898"/>
      <c r="J1935" s="898"/>
      <c r="K1935" s="899"/>
      <c r="L1935" s="899"/>
      <c r="M1935" s="899"/>
      <c r="N1935" s="899"/>
      <c r="O1935" s="899"/>
      <c r="P1935" s="899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96"/>
      <c r="E1936" s="677"/>
      <c r="F1936" s="677"/>
      <c r="G1936" s="677"/>
      <c r="H1936" s="897"/>
      <c r="I1936" s="898"/>
      <c r="J1936" s="898"/>
      <c r="K1936" s="899"/>
      <c r="L1936" s="899"/>
      <c r="M1936" s="899"/>
      <c r="N1936" s="899"/>
      <c r="O1936" s="899"/>
      <c r="P1936" s="899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96"/>
      <c r="E1937" s="677"/>
      <c r="F1937" s="677"/>
      <c r="G1937" s="677"/>
      <c r="H1937" s="897"/>
      <c r="I1937" s="898"/>
      <c r="J1937" s="898"/>
      <c r="K1937" s="899"/>
      <c r="L1937" s="899"/>
      <c r="M1937" s="899"/>
      <c r="N1937" s="899"/>
      <c r="O1937" s="899"/>
      <c r="P1937" s="899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96"/>
      <c r="E1938" s="677"/>
      <c r="F1938" s="677"/>
      <c r="G1938" s="677"/>
      <c r="H1938" s="897"/>
      <c r="I1938" s="898"/>
      <c r="J1938" s="898"/>
      <c r="K1938" s="899"/>
      <c r="L1938" s="899"/>
      <c r="M1938" s="899"/>
      <c r="N1938" s="899"/>
      <c r="O1938" s="899"/>
      <c r="P1938" s="899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96"/>
      <c r="E1939" s="677"/>
      <c r="F1939" s="677"/>
      <c r="G1939" s="677"/>
      <c r="H1939" s="897"/>
      <c r="I1939" s="898"/>
      <c r="J1939" s="898"/>
      <c r="K1939" s="899"/>
      <c r="L1939" s="899"/>
      <c r="M1939" s="899"/>
      <c r="N1939" s="899"/>
      <c r="O1939" s="899"/>
      <c r="P1939" s="899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96"/>
      <c r="E1940" s="677"/>
      <c r="F1940" s="677"/>
      <c r="G1940" s="677"/>
      <c r="H1940" s="897"/>
      <c r="I1940" s="898"/>
      <c r="J1940" s="898"/>
      <c r="K1940" s="899"/>
      <c r="L1940" s="899"/>
      <c r="M1940" s="899"/>
      <c r="N1940" s="899"/>
      <c r="O1940" s="899"/>
      <c r="P1940" s="899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96"/>
      <c r="E1941" s="677"/>
      <c r="F1941" s="677"/>
      <c r="G1941" s="677"/>
      <c r="H1941" s="897"/>
      <c r="I1941" s="898"/>
      <c r="J1941" s="898"/>
      <c r="K1941" s="899"/>
      <c r="L1941" s="899"/>
      <c r="M1941" s="899"/>
      <c r="N1941" s="899"/>
      <c r="O1941" s="899"/>
      <c r="P1941" s="899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96"/>
      <c r="E1942" s="677"/>
      <c r="F1942" s="677"/>
      <c r="G1942" s="677"/>
      <c r="H1942" s="897"/>
      <c r="I1942" s="898"/>
      <c r="J1942" s="898"/>
      <c r="K1942" s="899"/>
      <c r="L1942" s="899"/>
      <c r="M1942" s="899"/>
      <c r="N1942" s="899"/>
      <c r="O1942" s="899"/>
      <c r="P1942" s="899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96"/>
      <c r="E1943" s="677"/>
      <c r="F1943" s="677"/>
      <c r="G1943" s="677"/>
      <c r="H1943" s="897"/>
      <c r="I1943" s="898"/>
      <c r="J1943" s="898"/>
      <c r="K1943" s="899"/>
      <c r="L1943" s="899"/>
      <c r="M1943" s="899"/>
      <c r="N1943" s="899"/>
      <c r="O1943" s="899"/>
      <c r="P1943" s="899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96"/>
      <c r="E1944" s="677"/>
      <c r="F1944" s="677"/>
      <c r="G1944" s="677"/>
      <c r="H1944" s="897"/>
      <c r="I1944" s="898"/>
      <c r="J1944" s="898"/>
      <c r="K1944" s="899"/>
      <c r="L1944" s="899"/>
      <c r="M1944" s="899"/>
      <c r="N1944" s="899"/>
      <c r="O1944" s="899"/>
      <c r="P1944" s="899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96"/>
      <c r="E1945" s="677"/>
      <c r="F1945" s="677"/>
      <c r="G1945" s="677"/>
      <c r="H1945" s="897"/>
      <c r="I1945" s="898"/>
      <c r="J1945" s="898"/>
      <c r="K1945" s="899"/>
      <c r="L1945" s="899"/>
      <c r="M1945" s="899"/>
      <c r="N1945" s="899"/>
      <c r="O1945" s="899"/>
      <c r="P1945" s="899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96"/>
      <c r="E1946" s="677"/>
      <c r="F1946" s="677"/>
      <c r="G1946" s="677"/>
      <c r="H1946" s="897"/>
      <c r="I1946" s="898"/>
      <c r="J1946" s="898"/>
      <c r="K1946" s="899"/>
      <c r="L1946" s="899"/>
      <c r="M1946" s="899"/>
      <c r="N1946" s="899"/>
      <c r="O1946" s="899"/>
      <c r="P1946" s="899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96"/>
      <c r="E1947" s="677"/>
      <c r="F1947" s="677"/>
      <c r="G1947" s="677"/>
      <c r="H1947" s="897"/>
      <c r="I1947" s="898"/>
      <c r="J1947" s="898"/>
      <c r="K1947" s="899"/>
      <c r="L1947" s="899"/>
      <c r="M1947" s="899"/>
      <c r="N1947" s="899"/>
      <c r="O1947" s="899"/>
      <c r="P1947" s="899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96"/>
      <c r="E1948" s="677"/>
      <c r="F1948" s="677"/>
      <c r="G1948" s="677"/>
      <c r="H1948" s="897"/>
      <c r="I1948" s="898"/>
      <c r="J1948" s="898"/>
      <c r="K1948" s="899"/>
      <c r="L1948" s="899"/>
      <c r="M1948" s="899"/>
      <c r="N1948" s="899"/>
      <c r="O1948" s="899"/>
      <c r="P1948" s="899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96"/>
      <c r="E1949" s="677"/>
      <c r="F1949" s="677"/>
      <c r="G1949" s="677"/>
      <c r="H1949" s="897"/>
      <c r="I1949" s="898"/>
      <c r="J1949" s="898"/>
      <c r="K1949" s="899"/>
      <c r="L1949" s="899"/>
      <c r="M1949" s="899"/>
      <c r="N1949" s="899"/>
      <c r="O1949" s="899"/>
      <c r="P1949" s="899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96"/>
      <c r="E1950" s="677"/>
      <c r="F1950" s="677"/>
      <c r="G1950" s="677"/>
      <c r="H1950" s="897"/>
      <c r="I1950" s="898"/>
      <c r="J1950" s="898"/>
      <c r="K1950" s="899"/>
      <c r="L1950" s="899"/>
      <c r="M1950" s="899"/>
      <c r="N1950" s="899"/>
      <c r="O1950" s="899"/>
      <c r="P1950" s="899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96"/>
      <c r="E1951" s="677"/>
      <c r="F1951" s="677"/>
      <c r="G1951" s="677"/>
      <c r="H1951" s="897"/>
      <c r="I1951" s="898"/>
      <c r="J1951" s="898"/>
      <c r="K1951" s="899"/>
      <c r="L1951" s="899"/>
      <c r="M1951" s="899"/>
      <c r="N1951" s="899"/>
      <c r="O1951" s="899"/>
      <c r="P1951" s="899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96"/>
      <c r="E1952" s="677"/>
      <c r="F1952" s="677"/>
      <c r="G1952" s="677"/>
      <c r="H1952" s="897"/>
      <c r="I1952" s="898"/>
      <c r="J1952" s="898"/>
      <c r="K1952" s="899"/>
      <c r="L1952" s="899"/>
      <c r="M1952" s="899"/>
      <c r="N1952" s="899"/>
      <c r="O1952" s="899"/>
      <c r="P1952" s="899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96"/>
      <c r="E1953" s="677"/>
      <c r="F1953" s="677"/>
      <c r="G1953" s="677"/>
      <c r="H1953" s="897"/>
      <c r="I1953" s="898"/>
      <c r="J1953" s="898"/>
      <c r="K1953" s="899"/>
      <c r="L1953" s="899"/>
      <c r="M1953" s="899"/>
      <c r="N1953" s="899"/>
      <c r="O1953" s="899"/>
      <c r="P1953" s="899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96"/>
      <c r="E1954" s="677"/>
      <c r="F1954" s="677"/>
      <c r="G1954" s="677"/>
      <c r="H1954" s="897"/>
      <c r="I1954" s="898"/>
      <c r="J1954" s="898"/>
      <c r="K1954" s="899"/>
      <c r="L1954" s="899"/>
      <c r="M1954" s="899"/>
      <c r="N1954" s="899"/>
      <c r="O1954" s="899"/>
      <c r="P1954" s="899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96"/>
      <c r="E1955" s="677"/>
      <c r="F1955" s="677"/>
      <c r="G1955" s="677"/>
      <c r="H1955" s="897"/>
      <c r="I1955" s="898"/>
      <c r="J1955" s="898"/>
      <c r="K1955" s="899"/>
      <c r="L1955" s="899"/>
      <c r="M1955" s="899"/>
      <c r="N1955" s="899"/>
      <c r="O1955" s="899"/>
      <c r="P1955" s="899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96"/>
      <c r="E1956" s="677"/>
      <c r="F1956" s="677"/>
      <c r="G1956" s="677"/>
      <c r="H1956" s="897"/>
      <c r="I1956" s="898"/>
      <c r="J1956" s="898"/>
      <c r="K1956" s="899"/>
      <c r="L1956" s="899"/>
      <c r="M1956" s="899"/>
      <c r="N1956" s="899"/>
      <c r="O1956" s="899"/>
      <c r="P1956" s="899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96"/>
      <c r="E1957" s="677"/>
      <c r="F1957" s="677"/>
      <c r="G1957" s="677"/>
      <c r="H1957" s="897"/>
      <c r="I1957" s="898"/>
      <c r="J1957" s="898"/>
      <c r="K1957" s="899"/>
      <c r="L1957" s="899"/>
      <c r="M1957" s="899"/>
      <c r="N1957" s="899"/>
      <c r="O1957" s="899"/>
      <c r="P1957" s="899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96"/>
      <c r="E1958" s="677"/>
      <c r="F1958" s="677"/>
      <c r="G1958" s="677"/>
      <c r="H1958" s="897"/>
      <c r="I1958" s="898"/>
      <c r="J1958" s="898"/>
      <c r="K1958" s="899"/>
      <c r="L1958" s="899"/>
      <c r="M1958" s="899"/>
      <c r="N1958" s="899"/>
      <c r="O1958" s="899"/>
      <c r="P1958" s="899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96"/>
      <c r="E1959" s="677"/>
      <c r="F1959" s="677"/>
      <c r="G1959" s="677"/>
      <c r="H1959" s="897"/>
      <c r="I1959" s="898"/>
      <c r="J1959" s="898"/>
      <c r="K1959" s="899"/>
      <c r="L1959" s="899"/>
      <c r="M1959" s="899"/>
      <c r="N1959" s="899"/>
      <c r="O1959" s="899"/>
      <c r="P1959" s="899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96"/>
      <c r="E1960" s="677"/>
      <c r="F1960" s="677"/>
      <c r="G1960" s="677"/>
      <c r="H1960" s="897"/>
      <c r="I1960" s="898"/>
      <c r="J1960" s="898"/>
      <c r="K1960" s="899"/>
      <c r="L1960" s="899"/>
      <c r="M1960" s="899"/>
      <c r="N1960" s="899"/>
      <c r="O1960" s="899"/>
      <c r="P1960" s="899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96"/>
      <c r="E1961" s="677"/>
      <c r="F1961" s="677"/>
      <c r="G1961" s="677"/>
      <c r="H1961" s="897"/>
      <c r="I1961" s="898"/>
      <c r="J1961" s="898"/>
      <c r="K1961" s="899"/>
      <c r="L1961" s="899"/>
      <c r="M1961" s="899"/>
      <c r="N1961" s="899"/>
      <c r="O1961" s="899"/>
      <c r="P1961" s="899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96"/>
      <c r="E1962" s="677"/>
      <c r="F1962" s="677"/>
      <c r="G1962" s="677"/>
      <c r="H1962" s="897"/>
      <c r="I1962" s="898"/>
      <c r="J1962" s="898"/>
      <c r="K1962" s="899"/>
      <c r="L1962" s="899"/>
      <c r="M1962" s="899"/>
      <c r="N1962" s="899"/>
      <c r="O1962" s="899"/>
      <c r="P1962" s="899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96"/>
      <c r="E1963" s="677"/>
      <c r="F1963" s="677"/>
      <c r="G1963" s="677"/>
      <c r="H1963" s="897"/>
      <c r="I1963" s="898"/>
      <c r="J1963" s="898"/>
      <c r="K1963" s="899"/>
      <c r="L1963" s="899"/>
      <c r="M1963" s="899"/>
      <c r="N1963" s="899"/>
      <c r="O1963" s="899"/>
      <c r="P1963" s="899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96"/>
      <c r="E1964" s="677"/>
      <c r="F1964" s="677"/>
      <c r="G1964" s="677"/>
      <c r="H1964" s="897"/>
      <c r="I1964" s="898"/>
      <c r="J1964" s="898"/>
      <c r="K1964" s="899"/>
      <c r="L1964" s="899"/>
      <c r="M1964" s="899"/>
      <c r="N1964" s="899"/>
      <c r="O1964" s="899"/>
      <c r="P1964" s="899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96"/>
      <c r="E1965" s="677"/>
      <c r="F1965" s="677"/>
      <c r="G1965" s="677"/>
      <c r="H1965" s="897"/>
      <c r="I1965" s="898"/>
      <c r="J1965" s="898"/>
      <c r="K1965" s="899"/>
      <c r="L1965" s="899"/>
      <c r="M1965" s="899"/>
      <c r="N1965" s="899"/>
      <c r="O1965" s="899"/>
      <c r="P1965" s="899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96"/>
      <c r="E1966" s="677"/>
      <c r="F1966" s="677"/>
      <c r="G1966" s="677"/>
      <c r="H1966" s="897"/>
      <c r="I1966" s="898"/>
      <c r="J1966" s="898"/>
      <c r="K1966" s="899"/>
      <c r="L1966" s="899"/>
      <c r="M1966" s="899"/>
      <c r="N1966" s="899"/>
      <c r="O1966" s="899"/>
      <c r="P1966" s="899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96"/>
      <c r="E1967" s="677"/>
      <c r="F1967" s="677"/>
      <c r="G1967" s="677"/>
      <c r="H1967" s="897"/>
      <c r="I1967" s="898"/>
      <c r="J1967" s="898"/>
      <c r="K1967" s="899"/>
      <c r="L1967" s="899"/>
      <c r="M1967" s="899"/>
      <c r="N1967" s="899"/>
      <c r="O1967" s="899"/>
      <c r="P1967" s="899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96"/>
      <c r="E1968" s="677"/>
      <c r="F1968" s="677"/>
      <c r="G1968" s="677"/>
      <c r="H1968" s="897"/>
      <c r="I1968" s="898"/>
      <c r="J1968" s="898"/>
      <c r="K1968" s="899"/>
      <c r="L1968" s="899"/>
      <c r="M1968" s="899"/>
      <c r="N1968" s="899"/>
      <c r="O1968" s="899"/>
      <c r="P1968" s="899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96"/>
      <c r="E1969" s="677"/>
      <c r="F1969" s="677"/>
      <c r="G1969" s="677"/>
      <c r="H1969" s="897"/>
      <c r="I1969" s="898"/>
      <c r="J1969" s="898"/>
      <c r="K1969" s="899"/>
      <c r="L1969" s="899"/>
      <c r="M1969" s="899"/>
      <c r="N1969" s="899"/>
      <c r="O1969" s="899"/>
      <c r="P1969" s="899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96"/>
      <c r="E1970" s="677"/>
      <c r="F1970" s="677"/>
      <c r="G1970" s="677"/>
      <c r="H1970" s="897"/>
      <c r="I1970" s="898"/>
      <c r="J1970" s="898"/>
      <c r="K1970" s="899"/>
      <c r="L1970" s="899"/>
      <c r="M1970" s="899"/>
      <c r="N1970" s="899"/>
      <c r="O1970" s="899"/>
      <c r="P1970" s="899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96"/>
      <c r="E1971" s="677"/>
      <c r="F1971" s="677"/>
      <c r="G1971" s="677"/>
      <c r="H1971" s="897"/>
      <c r="I1971" s="898"/>
      <c r="J1971" s="898"/>
      <c r="K1971" s="899"/>
      <c r="L1971" s="899"/>
      <c r="M1971" s="899"/>
      <c r="N1971" s="899"/>
      <c r="O1971" s="899"/>
      <c r="P1971" s="899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96"/>
      <c r="E1972" s="677"/>
      <c r="F1972" s="677"/>
      <c r="G1972" s="677"/>
      <c r="H1972" s="897"/>
      <c r="I1972" s="898"/>
      <c r="J1972" s="898"/>
      <c r="K1972" s="899"/>
      <c r="L1972" s="899"/>
      <c r="M1972" s="899"/>
      <c r="N1972" s="899"/>
      <c r="O1972" s="899"/>
      <c r="P1972" s="899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96"/>
      <c r="E1973" s="677"/>
      <c r="F1973" s="677"/>
      <c r="G1973" s="677"/>
      <c r="H1973" s="897"/>
      <c r="I1973" s="898"/>
      <c r="J1973" s="898"/>
      <c r="K1973" s="899"/>
      <c r="L1973" s="899"/>
      <c r="M1973" s="899"/>
      <c r="N1973" s="899"/>
      <c r="O1973" s="899"/>
      <c r="P1973" s="899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96"/>
      <c r="E1974" s="677"/>
      <c r="F1974" s="677"/>
      <c r="G1974" s="677"/>
      <c r="H1974" s="897"/>
      <c r="I1974" s="898"/>
      <c r="J1974" s="898"/>
      <c r="K1974" s="899"/>
      <c r="L1974" s="899"/>
      <c r="M1974" s="899"/>
      <c r="N1974" s="899"/>
      <c r="O1974" s="899"/>
      <c r="P1974" s="899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96"/>
      <c r="E1975" s="677"/>
      <c r="F1975" s="677"/>
      <c r="G1975" s="677"/>
      <c r="H1975" s="897"/>
      <c r="I1975" s="898"/>
      <c r="J1975" s="898"/>
      <c r="K1975" s="899"/>
      <c r="L1975" s="899"/>
      <c r="M1975" s="899"/>
      <c r="N1975" s="899"/>
      <c r="O1975" s="899"/>
      <c r="P1975" s="899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96"/>
      <c r="E1976" s="677"/>
      <c r="F1976" s="677"/>
      <c r="G1976" s="677"/>
      <c r="H1976" s="897"/>
      <c r="I1976" s="898"/>
      <c r="J1976" s="898"/>
      <c r="K1976" s="899"/>
      <c r="L1976" s="899"/>
      <c r="M1976" s="899"/>
      <c r="N1976" s="899"/>
      <c r="O1976" s="899"/>
      <c r="P1976" s="899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96"/>
      <c r="E1977" s="677"/>
      <c r="F1977" s="677"/>
      <c r="G1977" s="677"/>
      <c r="H1977" s="897"/>
      <c r="I1977" s="898"/>
      <c r="J1977" s="898"/>
      <c r="K1977" s="899"/>
      <c r="L1977" s="899"/>
      <c r="M1977" s="899"/>
      <c r="N1977" s="899"/>
      <c r="O1977" s="899"/>
      <c r="P1977" s="899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96"/>
      <c r="E1978" s="677"/>
      <c r="F1978" s="677"/>
      <c r="G1978" s="677"/>
      <c r="H1978" s="897"/>
      <c r="I1978" s="898"/>
      <c r="J1978" s="898"/>
      <c r="K1978" s="899"/>
      <c r="L1978" s="899"/>
      <c r="M1978" s="899"/>
      <c r="N1978" s="899"/>
      <c r="O1978" s="899"/>
      <c r="P1978" s="899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96"/>
      <c r="E1979" s="677"/>
      <c r="F1979" s="677"/>
      <c r="G1979" s="677"/>
      <c r="H1979" s="897"/>
      <c r="I1979" s="898"/>
      <c r="J1979" s="898"/>
      <c r="K1979" s="899"/>
      <c r="L1979" s="899"/>
      <c r="M1979" s="899"/>
      <c r="N1979" s="899"/>
      <c r="O1979" s="899"/>
      <c r="P1979" s="899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96"/>
      <c r="E1980" s="677"/>
      <c r="F1980" s="677"/>
      <c r="G1980" s="677"/>
      <c r="H1980" s="897"/>
      <c r="I1980" s="898"/>
      <c r="J1980" s="898"/>
      <c r="K1980" s="899"/>
      <c r="L1980" s="899"/>
      <c r="M1980" s="899"/>
      <c r="N1980" s="899"/>
      <c r="O1980" s="899"/>
      <c r="P1980" s="899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96"/>
      <c r="E1981" s="677"/>
      <c r="F1981" s="677"/>
      <c r="G1981" s="677"/>
      <c r="H1981" s="897"/>
      <c r="I1981" s="898"/>
      <c r="J1981" s="898"/>
      <c r="K1981" s="899"/>
      <c r="L1981" s="899"/>
      <c r="M1981" s="899"/>
      <c r="N1981" s="899"/>
      <c r="O1981" s="899"/>
      <c r="P1981" s="899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96"/>
      <c r="E1982" s="677"/>
      <c r="F1982" s="677"/>
      <c r="G1982" s="677"/>
      <c r="H1982" s="897"/>
      <c r="I1982" s="898"/>
      <c r="J1982" s="898"/>
      <c r="K1982" s="899"/>
      <c r="L1982" s="899"/>
      <c r="M1982" s="899"/>
      <c r="N1982" s="899"/>
      <c r="O1982" s="899"/>
      <c r="P1982" s="899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96"/>
      <c r="E1983" s="677"/>
      <c r="F1983" s="677"/>
      <c r="G1983" s="677"/>
      <c r="H1983" s="897"/>
      <c r="I1983" s="898"/>
      <c r="J1983" s="898"/>
      <c r="K1983" s="899"/>
      <c r="L1983" s="899"/>
      <c r="M1983" s="899"/>
      <c r="N1983" s="899"/>
      <c r="O1983" s="899"/>
      <c r="P1983" s="899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96"/>
      <c r="E1984" s="677"/>
      <c r="F1984" s="677"/>
      <c r="G1984" s="677"/>
      <c r="H1984" s="897"/>
      <c r="I1984" s="898"/>
      <c r="J1984" s="898"/>
      <c r="K1984" s="899"/>
      <c r="L1984" s="899"/>
      <c r="M1984" s="899"/>
      <c r="N1984" s="899"/>
      <c r="O1984" s="899"/>
      <c r="P1984" s="899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96"/>
      <c r="E1985" s="677"/>
      <c r="F1985" s="677"/>
      <c r="G1985" s="677"/>
      <c r="H1985" s="897"/>
      <c r="I1985" s="898"/>
      <c r="J1985" s="898"/>
      <c r="K1985" s="899"/>
      <c r="L1985" s="899"/>
      <c r="M1985" s="899"/>
      <c r="N1985" s="899"/>
      <c r="O1985" s="899"/>
      <c r="P1985" s="899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96"/>
      <c r="E1986" s="677"/>
      <c r="F1986" s="677"/>
      <c r="G1986" s="677"/>
      <c r="H1986" s="897"/>
      <c r="I1986" s="898"/>
      <c r="J1986" s="898"/>
      <c r="K1986" s="899"/>
      <c r="L1986" s="899"/>
      <c r="M1986" s="899"/>
      <c r="N1986" s="899"/>
      <c r="O1986" s="899"/>
      <c r="P1986" s="899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96"/>
      <c r="E1987" s="677"/>
      <c r="F1987" s="677"/>
      <c r="G1987" s="677"/>
      <c r="H1987" s="897"/>
      <c r="I1987" s="898"/>
      <c r="J1987" s="898"/>
      <c r="K1987" s="899"/>
      <c r="L1987" s="899"/>
      <c r="M1987" s="899"/>
      <c r="N1987" s="899"/>
      <c r="O1987" s="899"/>
      <c r="P1987" s="899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96"/>
      <c r="E1988" s="677"/>
      <c r="F1988" s="677"/>
      <c r="G1988" s="677"/>
      <c r="H1988" s="897"/>
      <c r="I1988" s="898"/>
      <c r="J1988" s="898"/>
      <c r="K1988" s="899"/>
      <c r="L1988" s="899"/>
      <c r="M1988" s="899"/>
      <c r="N1988" s="899"/>
      <c r="O1988" s="899"/>
      <c r="P1988" s="899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96"/>
      <c r="E1989" s="677"/>
      <c r="F1989" s="677"/>
      <c r="G1989" s="677"/>
      <c r="H1989" s="897"/>
      <c r="I1989" s="898"/>
      <c r="J1989" s="898"/>
      <c r="K1989" s="899"/>
      <c r="L1989" s="899"/>
      <c r="M1989" s="899"/>
      <c r="N1989" s="899"/>
      <c r="O1989" s="899"/>
      <c r="P1989" s="899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96"/>
      <c r="E1990" s="677"/>
      <c r="F1990" s="677"/>
      <c r="G1990" s="677"/>
      <c r="H1990" s="897"/>
      <c r="I1990" s="898"/>
      <c r="J1990" s="898"/>
      <c r="K1990" s="899"/>
      <c r="L1990" s="899"/>
      <c r="M1990" s="899"/>
      <c r="N1990" s="899"/>
      <c r="O1990" s="899"/>
      <c r="P1990" s="899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96"/>
      <c r="E1991" s="677"/>
      <c r="F1991" s="677"/>
      <c r="G1991" s="677"/>
      <c r="H1991" s="897"/>
      <c r="I1991" s="898"/>
      <c r="J1991" s="898"/>
      <c r="K1991" s="899"/>
      <c r="L1991" s="899"/>
      <c r="M1991" s="899"/>
      <c r="N1991" s="899"/>
      <c r="O1991" s="899"/>
      <c r="P1991" s="899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96"/>
      <c r="E1992" s="677"/>
      <c r="F1992" s="677"/>
      <c r="G1992" s="677"/>
      <c r="H1992" s="897"/>
      <c r="I1992" s="898"/>
      <c r="J1992" s="898"/>
      <c r="K1992" s="899"/>
      <c r="L1992" s="899"/>
      <c r="M1992" s="899"/>
      <c r="N1992" s="899"/>
      <c r="O1992" s="899"/>
      <c r="P1992" s="899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96"/>
      <c r="E1993" s="677"/>
      <c r="F1993" s="677"/>
      <c r="G1993" s="677"/>
      <c r="H1993" s="897"/>
      <c r="I1993" s="898"/>
      <c r="J1993" s="898"/>
      <c r="K1993" s="899"/>
      <c r="L1993" s="899"/>
      <c r="M1993" s="899"/>
      <c r="N1993" s="899"/>
      <c r="O1993" s="899"/>
      <c r="P1993" s="899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96"/>
      <c r="E1994" s="677"/>
      <c r="F1994" s="677"/>
      <c r="G1994" s="677"/>
      <c r="H1994" s="897"/>
      <c r="I1994" s="898"/>
      <c r="J1994" s="898"/>
      <c r="K1994" s="899"/>
      <c r="L1994" s="899"/>
      <c r="M1994" s="899"/>
      <c r="N1994" s="899"/>
      <c r="O1994" s="899"/>
      <c r="P1994" s="899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96"/>
      <c r="E1995" s="677"/>
      <c r="F1995" s="677"/>
      <c r="G1995" s="677"/>
      <c r="H1995" s="897"/>
      <c r="I1995" s="898"/>
      <c r="J1995" s="898"/>
      <c r="K1995" s="899"/>
      <c r="L1995" s="899"/>
      <c r="M1995" s="899"/>
      <c r="N1995" s="899"/>
      <c r="O1995" s="899"/>
      <c r="P1995" s="899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96"/>
      <c r="E1996" s="677"/>
      <c r="F1996" s="677"/>
      <c r="G1996" s="677"/>
      <c r="H1996" s="897"/>
      <c r="I1996" s="898"/>
      <c r="J1996" s="898"/>
      <c r="K1996" s="899"/>
      <c r="L1996" s="899"/>
      <c r="M1996" s="899"/>
      <c r="N1996" s="899"/>
      <c r="O1996" s="899"/>
      <c r="P1996" s="899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96"/>
      <c r="E1997" s="677"/>
      <c r="F1997" s="677"/>
      <c r="G1997" s="677"/>
      <c r="H1997" s="897"/>
      <c r="I1997" s="898"/>
      <c r="J1997" s="898"/>
      <c r="K1997" s="899"/>
      <c r="L1997" s="899"/>
      <c r="M1997" s="899"/>
      <c r="N1997" s="899"/>
      <c r="O1997" s="899"/>
      <c r="P1997" s="899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96"/>
      <c r="E1998" s="677"/>
      <c r="F1998" s="677"/>
      <c r="G1998" s="677"/>
      <c r="H1998" s="897"/>
      <c r="I1998" s="898"/>
      <c r="J1998" s="898"/>
      <c r="K1998" s="899"/>
      <c r="L1998" s="899"/>
      <c r="M1998" s="899"/>
      <c r="N1998" s="899"/>
      <c r="O1998" s="899"/>
      <c r="P1998" s="899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96"/>
      <c r="E1999" s="677"/>
      <c r="F1999" s="677"/>
      <c r="G1999" s="677"/>
      <c r="H1999" s="897"/>
      <c r="I1999" s="898"/>
      <c r="J1999" s="898"/>
      <c r="K1999" s="899"/>
      <c r="L1999" s="899"/>
      <c r="M1999" s="899"/>
      <c r="N1999" s="899"/>
      <c r="O1999" s="899"/>
      <c r="P1999" s="899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96"/>
      <c r="E2000" s="677"/>
      <c r="F2000" s="677"/>
      <c r="G2000" s="677"/>
      <c r="H2000" s="897"/>
      <c r="I2000" s="898"/>
      <c r="J2000" s="898"/>
      <c r="K2000" s="899"/>
      <c r="L2000" s="899"/>
      <c r="M2000" s="899"/>
      <c r="N2000" s="899"/>
      <c r="O2000" s="899"/>
      <c r="P2000" s="899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96"/>
      <c r="E2001" s="677"/>
      <c r="F2001" s="677"/>
      <c r="G2001" s="677"/>
      <c r="H2001" s="897"/>
      <c r="I2001" s="898"/>
      <c r="J2001" s="898"/>
      <c r="K2001" s="899"/>
      <c r="L2001" s="899"/>
      <c r="M2001" s="899"/>
      <c r="N2001" s="899"/>
      <c r="O2001" s="899"/>
      <c r="P2001" s="899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96"/>
      <c r="E2002" s="677"/>
      <c r="F2002" s="677"/>
      <c r="G2002" s="677"/>
      <c r="H2002" s="897"/>
      <c r="I2002" s="898"/>
      <c r="J2002" s="898"/>
      <c r="K2002" s="899"/>
      <c r="L2002" s="899"/>
      <c r="M2002" s="899"/>
      <c r="N2002" s="899"/>
      <c r="O2002" s="899"/>
      <c r="P2002" s="899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96"/>
      <c r="E2003" s="677"/>
      <c r="F2003" s="677"/>
      <c r="G2003" s="677"/>
      <c r="H2003" s="897"/>
      <c r="I2003" s="898"/>
      <c r="J2003" s="898"/>
      <c r="K2003" s="899"/>
      <c r="L2003" s="899"/>
      <c r="M2003" s="899"/>
      <c r="N2003" s="899"/>
      <c r="O2003" s="899"/>
      <c r="P2003" s="899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96"/>
      <c r="E2004" s="677"/>
      <c r="F2004" s="677"/>
      <c r="G2004" s="677"/>
      <c r="H2004" s="897"/>
      <c r="I2004" s="898"/>
      <c r="J2004" s="898"/>
      <c r="K2004" s="899"/>
      <c r="L2004" s="899"/>
      <c r="M2004" s="899"/>
      <c r="N2004" s="899"/>
      <c r="O2004" s="899"/>
      <c r="P2004" s="899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96"/>
      <c r="E2005" s="677"/>
      <c r="F2005" s="677"/>
      <c r="G2005" s="677"/>
      <c r="H2005" s="897"/>
      <c r="I2005" s="898"/>
      <c r="J2005" s="898"/>
      <c r="K2005" s="899"/>
      <c r="L2005" s="899"/>
      <c r="M2005" s="899"/>
      <c r="N2005" s="899"/>
      <c r="O2005" s="899"/>
      <c r="P2005" s="899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96"/>
      <c r="E2006" s="677"/>
      <c r="F2006" s="677"/>
      <c r="G2006" s="677"/>
      <c r="H2006" s="897"/>
      <c r="I2006" s="898"/>
      <c r="J2006" s="898"/>
      <c r="K2006" s="899"/>
      <c r="L2006" s="899"/>
      <c r="M2006" s="899"/>
      <c r="N2006" s="899"/>
      <c r="O2006" s="899"/>
      <c r="P2006" s="899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96"/>
      <c r="E2007" s="677"/>
      <c r="F2007" s="677"/>
      <c r="G2007" s="677"/>
      <c r="H2007" s="897"/>
      <c r="I2007" s="898"/>
      <c r="J2007" s="898"/>
      <c r="K2007" s="899"/>
      <c r="L2007" s="899"/>
      <c r="M2007" s="899"/>
      <c r="N2007" s="899"/>
      <c r="O2007" s="899"/>
      <c r="P2007" s="899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96"/>
      <c r="E2008" s="677"/>
      <c r="F2008" s="677"/>
      <c r="G2008" s="677"/>
      <c r="H2008" s="897"/>
      <c r="I2008" s="898"/>
      <c r="J2008" s="898"/>
      <c r="K2008" s="899"/>
      <c r="L2008" s="899"/>
      <c r="M2008" s="899"/>
      <c r="N2008" s="899"/>
      <c r="O2008" s="899"/>
      <c r="P2008" s="899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96"/>
      <c r="E2009" s="677"/>
      <c r="F2009" s="677"/>
      <c r="G2009" s="677"/>
      <c r="H2009" s="897"/>
      <c r="I2009" s="898"/>
      <c r="J2009" s="898"/>
      <c r="K2009" s="899"/>
      <c r="L2009" s="899"/>
      <c r="M2009" s="899"/>
      <c r="N2009" s="899"/>
      <c r="O2009" s="899"/>
      <c r="P2009" s="899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96"/>
      <c r="E2010" s="677"/>
      <c r="F2010" s="677"/>
      <c r="G2010" s="677"/>
      <c r="H2010" s="897"/>
      <c r="I2010" s="898"/>
      <c r="J2010" s="898"/>
      <c r="K2010" s="899"/>
      <c r="L2010" s="899"/>
      <c r="M2010" s="899"/>
      <c r="N2010" s="899"/>
      <c r="O2010" s="899"/>
      <c r="P2010" s="899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96"/>
      <c r="E2011" s="677"/>
      <c r="F2011" s="677"/>
      <c r="G2011" s="677"/>
      <c r="H2011" s="897"/>
      <c r="I2011" s="898"/>
      <c r="J2011" s="898"/>
      <c r="K2011" s="899"/>
      <c r="L2011" s="899"/>
      <c r="M2011" s="899"/>
      <c r="N2011" s="899"/>
      <c r="O2011" s="899"/>
      <c r="P2011" s="899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96"/>
      <c r="E2012" s="677"/>
      <c r="F2012" s="677"/>
      <c r="G2012" s="677"/>
      <c r="H2012" s="897"/>
      <c r="I2012" s="898"/>
      <c r="J2012" s="898"/>
      <c r="K2012" s="899"/>
      <c r="L2012" s="899"/>
      <c r="M2012" s="899"/>
      <c r="N2012" s="899"/>
      <c r="O2012" s="899"/>
      <c r="P2012" s="899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96"/>
      <c r="E2013" s="677"/>
      <c r="F2013" s="677"/>
      <c r="G2013" s="677"/>
      <c r="H2013" s="897"/>
      <c r="I2013" s="898"/>
      <c r="J2013" s="898"/>
      <c r="K2013" s="899"/>
      <c r="L2013" s="899"/>
      <c r="M2013" s="899"/>
      <c r="N2013" s="899"/>
      <c r="O2013" s="899"/>
      <c r="P2013" s="899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96"/>
      <c r="E2014" s="677"/>
      <c r="F2014" s="677"/>
      <c r="G2014" s="677"/>
      <c r="H2014" s="897"/>
      <c r="I2014" s="898"/>
      <c r="J2014" s="898"/>
      <c r="K2014" s="899"/>
      <c r="L2014" s="899"/>
      <c r="M2014" s="899"/>
      <c r="N2014" s="899"/>
      <c r="O2014" s="899"/>
      <c r="P2014" s="899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96"/>
      <c r="E2015" s="677"/>
      <c r="F2015" s="677"/>
      <c r="G2015" s="677"/>
      <c r="H2015" s="897"/>
      <c r="I2015" s="898"/>
      <c r="J2015" s="898"/>
      <c r="K2015" s="899"/>
      <c r="L2015" s="899"/>
      <c r="M2015" s="899"/>
      <c r="N2015" s="899"/>
      <c r="O2015" s="899"/>
      <c r="P2015" s="899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96"/>
      <c r="E2016" s="677"/>
      <c r="F2016" s="677"/>
      <c r="G2016" s="677"/>
      <c r="H2016" s="897"/>
      <c r="I2016" s="898"/>
      <c r="J2016" s="898"/>
      <c r="K2016" s="899"/>
      <c r="L2016" s="899"/>
      <c r="M2016" s="899"/>
      <c r="N2016" s="899"/>
      <c r="O2016" s="899"/>
      <c r="P2016" s="899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96"/>
      <c r="E2017" s="677"/>
      <c r="F2017" s="677"/>
      <c r="G2017" s="677"/>
      <c r="H2017" s="897"/>
      <c r="I2017" s="898"/>
      <c r="J2017" s="898"/>
      <c r="K2017" s="899"/>
      <c r="L2017" s="899"/>
      <c r="M2017" s="899"/>
      <c r="N2017" s="899"/>
      <c r="O2017" s="899"/>
      <c r="P2017" s="899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96"/>
      <c r="E2018" s="677"/>
      <c r="F2018" s="677"/>
      <c r="G2018" s="677"/>
      <c r="H2018" s="897"/>
      <c r="I2018" s="898"/>
      <c r="J2018" s="898"/>
      <c r="K2018" s="899"/>
      <c r="L2018" s="899"/>
      <c r="M2018" s="899"/>
      <c r="N2018" s="899"/>
      <c r="O2018" s="899"/>
      <c r="P2018" s="899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96"/>
      <c r="E2019" s="677"/>
      <c r="F2019" s="677"/>
      <c r="G2019" s="677"/>
      <c r="H2019" s="897"/>
      <c r="I2019" s="898"/>
      <c r="J2019" s="898"/>
      <c r="K2019" s="899"/>
      <c r="L2019" s="899"/>
      <c r="M2019" s="899"/>
      <c r="N2019" s="899"/>
      <c r="O2019" s="899"/>
      <c r="P2019" s="899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96"/>
      <c r="E2020" s="677"/>
      <c r="F2020" s="677"/>
      <c r="G2020" s="677"/>
      <c r="H2020" s="897"/>
      <c r="I2020" s="898"/>
      <c r="J2020" s="898"/>
      <c r="K2020" s="899"/>
      <c r="L2020" s="899"/>
      <c r="M2020" s="899"/>
      <c r="N2020" s="899"/>
      <c r="O2020" s="899"/>
      <c r="P2020" s="899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96"/>
      <c r="E2021" s="677"/>
      <c r="F2021" s="677"/>
      <c r="G2021" s="677"/>
      <c r="H2021" s="897"/>
      <c r="I2021" s="898"/>
      <c r="J2021" s="898"/>
      <c r="K2021" s="899"/>
      <c r="L2021" s="899"/>
      <c r="M2021" s="899"/>
      <c r="N2021" s="899"/>
      <c r="O2021" s="899"/>
      <c r="P2021" s="899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96"/>
      <c r="E2022" s="677"/>
      <c r="F2022" s="677"/>
      <c r="G2022" s="677"/>
      <c r="H2022" s="897"/>
      <c r="I2022" s="898"/>
      <c r="J2022" s="898"/>
      <c r="K2022" s="899"/>
      <c r="L2022" s="899"/>
      <c r="M2022" s="899"/>
      <c r="N2022" s="899"/>
      <c r="O2022" s="899"/>
      <c r="P2022" s="899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96"/>
      <c r="E2023" s="677"/>
      <c r="F2023" s="677"/>
      <c r="G2023" s="677"/>
      <c r="H2023" s="897"/>
      <c r="I2023" s="898"/>
      <c r="J2023" s="898"/>
      <c r="K2023" s="899"/>
      <c r="L2023" s="899"/>
      <c r="M2023" s="899"/>
      <c r="N2023" s="899"/>
      <c r="O2023" s="899"/>
      <c r="P2023" s="899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96"/>
      <c r="E2024" s="677"/>
      <c r="F2024" s="677"/>
      <c r="G2024" s="677"/>
      <c r="H2024" s="897"/>
      <c r="I2024" s="898"/>
      <c r="J2024" s="898"/>
      <c r="K2024" s="899"/>
      <c r="L2024" s="899"/>
      <c r="M2024" s="899"/>
      <c r="N2024" s="899"/>
      <c r="O2024" s="899"/>
      <c r="P2024" s="899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96"/>
      <c r="E2025" s="677"/>
      <c r="F2025" s="677"/>
      <c r="G2025" s="677"/>
      <c r="H2025" s="897"/>
      <c r="I2025" s="898"/>
      <c r="J2025" s="898"/>
      <c r="K2025" s="899"/>
      <c r="L2025" s="899"/>
      <c r="M2025" s="899"/>
      <c r="N2025" s="899"/>
      <c r="O2025" s="899"/>
      <c r="P2025" s="899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96"/>
      <c r="E2026" s="677"/>
      <c r="F2026" s="677"/>
      <c r="G2026" s="677"/>
      <c r="H2026" s="897"/>
      <c r="I2026" s="898"/>
      <c r="J2026" s="898"/>
      <c r="K2026" s="899"/>
      <c r="L2026" s="899"/>
      <c r="M2026" s="899"/>
      <c r="N2026" s="899"/>
      <c r="O2026" s="899"/>
      <c r="P2026" s="899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96"/>
      <c r="E2027" s="677"/>
      <c r="F2027" s="677"/>
      <c r="G2027" s="677"/>
      <c r="H2027" s="897"/>
      <c r="I2027" s="898"/>
      <c r="J2027" s="898"/>
      <c r="K2027" s="899"/>
      <c r="L2027" s="899"/>
      <c r="M2027" s="899"/>
      <c r="N2027" s="899"/>
      <c r="O2027" s="899"/>
      <c r="P2027" s="899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96"/>
      <c r="E2028" s="677"/>
      <c r="F2028" s="677"/>
      <c r="G2028" s="677"/>
      <c r="H2028" s="897"/>
      <c r="I2028" s="898"/>
      <c r="J2028" s="898"/>
      <c r="K2028" s="899"/>
      <c r="L2028" s="899"/>
      <c r="M2028" s="899"/>
      <c r="N2028" s="899"/>
      <c r="O2028" s="899"/>
      <c r="P2028" s="899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96"/>
      <c r="E2029" s="677"/>
      <c r="F2029" s="677"/>
      <c r="G2029" s="677"/>
      <c r="H2029" s="897"/>
      <c r="I2029" s="898"/>
      <c r="J2029" s="898"/>
      <c r="K2029" s="899"/>
      <c r="L2029" s="899"/>
      <c r="M2029" s="899"/>
      <c r="N2029" s="899"/>
      <c r="O2029" s="899"/>
      <c r="P2029" s="899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96"/>
      <c r="E2030" s="677"/>
      <c r="F2030" s="677"/>
      <c r="G2030" s="677"/>
      <c r="H2030" s="897"/>
      <c r="I2030" s="898"/>
      <c r="J2030" s="898"/>
      <c r="K2030" s="899"/>
      <c r="L2030" s="899"/>
      <c r="M2030" s="899"/>
      <c r="N2030" s="899"/>
      <c r="O2030" s="899"/>
      <c r="P2030" s="899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96"/>
      <c r="E2031" s="677"/>
      <c r="F2031" s="677"/>
      <c r="G2031" s="677"/>
      <c r="H2031" s="897"/>
      <c r="I2031" s="898"/>
      <c r="J2031" s="898"/>
      <c r="K2031" s="899"/>
      <c r="L2031" s="899"/>
      <c r="M2031" s="899"/>
      <c r="N2031" s="899"/>
      <c r="O2031" s="899"/>
      <c r="P2031" s="899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96"/>
      <c r="E2032" s="677"/>
      <c r="F2032" s="677"/>
      <c r="G2032" s="677"/>
      <c r="H2032" s="897"/>
      <c r="I2032" s="898"/>
      <c r="J2032" s="898"/>
      <c r="K2032" s="899"/>
      <c r="L2032" s="899"/>
      <c r="M2032" s="899"/>
      <c r="N2032" s="899"/>
      <c r="O2032" s="899"/>
      <c r="P2032" s="899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96"/>
      <c r="E2033" s="677"/>
      <c r="F2033" s="677"/>
      <c r="G2033" s="677"/>
      <c r="H2033" s="897"/>
      <c r="I2033" s="898"/>
      <c r="J2033" s="898"/>
      <c r="K2033" s="899"/>
      <c r="L2033" s="899"/>
      <c r="M2033" s="899"/>
      <c r="N2033" s="899"/>
      <c r="O2033" s="899"/>
      <c r="P2033" s="899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96"/>
      <c r="E2034" s="677"/>
      <c r="F2034" s="677"/>
      <c r="G2034" s="677"/>
      <c r="H2034" s="897"/>
      <c r="I2034" s="898"/>
      <c r="J2034" s="898"/>
      <c r="K2034" s="899"/>
      <c r="L2034" s="899"/>
      <c r="M2034" s="899"/>
      <c r="N2034" s="899"/>
      <c r="O2034" s="899"/>
      <c r="P2034" s="899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96"/>
      <c r="E2035" s="677"/>
      <c r="F2035" s="677"/>
      <c r="G2035" s="677"/>
      <c r="H2035" s="897"/>
      <c r="I2035" s="898"/>
      <c r="J2035" s="898"/>
      <c r="K2035" s="899"/>
      <c r="L2035" s="899"/>
      <c r="M2035" s="899"/>
      <c r="N2035" s="899"/>
      <c r="O2035" s="899"/>
      <c r="P2035" s="899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96"/>
      <c r="E2036" s="677"/>
      <c r="F2036" s="677"/>
      <c r="G2036" s="677"/>
      <c r="H2036" s="897"/>
      <c r="I2036" s="898"/>
      <c r="J2036" s="898"/>
      <c r="K2036" s="899"/>
      <c r="L2036" s="899"/>
      <c r="M2036" s="899"/>
      <c r="N2036" s="899"/>
      <c r="O2036" s="899"/>
      <c r="P2036" s="899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96"/>
      <c r="E2037" s="677"/>
      <c r="F2037" s="677"/>
      <c r="G2037" s="677"/>
      <c r="H2037" s="897"/>
      <c r="I2037" s="898"/>
      <c r="J2037" s="898"/>
      <c r="K2037" s="899"/>
      <c r="L2037" s="899"/>
      <c r="M2037" s="899"/>
      <c r="N2037" s="899"/>
      <c r="O2037" s="899"/>
      <c r="P2037" s="899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96"/>
      <c r="E2038" s="677"/>
      <c r="F2038" s="677"/>
      <c r="G2038" s="677"/>
      <c r="H2038" s="897"/>
      <c r="I2038" s="898"/>
      <c r="J2038" s="898"/>
      <c r="K2038" s="899"/>
      <c r="L2038" s="899"/>
      <c r="M2038" s="899"/>
      <c r="N2038" s="899"/>
      <c r="O2038" s="899"/>
      <c r="P2038" s="899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96"/>
      <c r="E2039" s="677"/>
      <c r="F2039" s="677"/>
      <c r="G2039" s="677"/>
      <c r="H2039" s="897"/>
      <c r="I2039" s="898"/>
      <c r="J2039" s="898"/>
      <c r="K2039" s="899"/>
      <c r="L2039" s="899"/>
      <c r="M2039" s="899"/>
      <c r="N2039" s="899"/>
      <c r="O2039" s="899"/>
      <c r="P2039" s="899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96"/>
      <c r="E2040" s="677"/>
      <c r="F2040" s="677"/>
      <c r="G2040" s="677"/>
      <c r="H2040" s="897"/>
      <c r="I2040" s="898"/>
      <c r="J2040" s="898"/>
      <c r="K2040" s="899"/>
      <c r="L2040" s="899"/>
      <c r="M2040" s="899"/>
      <c r="N2040" s="899"/>
      <c r="O2040" s="899"/>
      <c r="P2040" s="899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96"/>
      <c r="E2041" s="677"/>
      <c r="F2041" s="677"/>
      <c r="G2041" s="677"/>
      <c r="H2041" s="897"/>
      <c r="I2041" s="898"/>
      <c r="J2041" s="898"/>
      <c r="K2041" s="899"/>
      <c r="L2041" s="899"/>
      <c r="M2041" s="899"/>
      <c r="N2041" s="899"/>
      <c r="O2041" s="899"/>
      <c r="P2041" s="899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96"/>
      <c r="E2042" s="677"/>
      <c r="F2042" s="677"/>
      <c r="G2042" s="677"/>
      <c r="H2042" s="897"/>
      <c r="I2042" s="898"/>
      <c r="J2042" s="898"/>
      <c r="K2042" s="899"/>
      <c r="L2042" s="899"/>
      <c r="M2042" s="899"/>
      <c r="N2042" s="899"/>
      <c r="O2042" s="899"/>
      <c r="P2042" s="899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96"/>
      <c r="E2043" s="677"/>
      <c r="F2043" s="677"/>
      <c r="G2043" s="677"/>
      <c r="H2043" s="897"/>
      <c r="I2043" s="898"/>
      <c r="J2043" s="898"/>
      <c r="K2043" s="899"/>
      <c r="L2043" s="899"/>
      <c r="M2043" s="899"/>
      <c r="N2043" s="899"/>
      <c r="O2043" s="899"/>
      <c r="P2043" s="899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96"/>
      <c r="E2044" s="677"/>
      <c r="F2044" s="677"/>
      <c r="G2044" s="677"/>
      <c r="H2044" s="897"/>
      <c r="I2044" s="898"/>
      <c r="J2044" s="898"/>
      <c r="K2044" s="899"/>
      <c r="L2044" s="899"/>
      <c r="M2044" s="899"/>
      <c r="N2044" s="899"/>
      <c r="O2044" s="899"/>
      <c r="P2044" s="899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96"/>
      <c r="E2045" s="677"/>
      <c r="F2045" s="677"/>
      <c r="G2045" s="677"/>
      <c r="H2045" s="897"/>
      <c r="I2045" s="898"/>
      <c r="J2045" s="898"/>
      <c r="K2045" s="899"/>
      <c r="L2045" s="899"/>
      <c r="M2045" s="899"/>
      <c r="N2045" s="899"/>
      <c r="O2045" s="899"/>
      <c r="P2045" s="899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96"/>
      <c r="E2046" s="677"/>
      <c r="F2046" s="677"/>
      <c r="G2046" s="677"/>
      <c r="H2046" s="897"/>
      <c r="I2046" s="898"/>
      <c r="J2046" s="898"/>
      <c r="K2046" s="899"/>
      <c r="L2046" s="899"/>
      <c r="M2046" s="899"/>
      <c r="N2046" s="899"/>
      <c r="O2046" s="899"/>
      <c r="P2046" s="899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96"/>
      <c r="E2047" s="677"/>
      <c r="F2047" s="677"/>
      <c r="G2047" s="677"/>
      <c r="H2047" s="897"/>
      <c r="I2047" s="898"/>
      <c r="J2047" s="898"/>
      <c r="K2047" s="899"/>
      <c r="L2047" s="899"/>
      <c r="M2047" s="899"/>
      <c r="N2047" s="899"/>
      <c r="O2047" s="899"/>
      <c r="P2047" s="899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96"/>
      <c r="E2048" s="677"/>
      <c r="F2048" s="677"/>
      <c r="G2048" s="677"/>
      <c r="H2048" s="897"/>
      <c r="I2048" s="898"/>
      <c r="J2048" s="898"/>
      <c r="K2048" s="899"/>
      <c r="L2048" s="899"/>
      <c r="M2048" s="899"/>
      <c r="N2048" s="899"/>
      <c r="O2048" s="899"/>
      <c r="P2048" s="899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96"/>
      <c r="E2049" s="677"/>
      <c r="F2049" s="677"/>
      <c r="G2049" s="677"/>
      <c r="H2049" s="897"/>
      <c r="I2049" s="898"/>
      <c r="J2049" s="898"/>
      <c r="K2049" s="899"/>
      <c r="L2049" s="899"/>
      <c r="M2049" s="899"/>
      <c r="N2049" s="899"/>
      <c r="O2049" s="899"/>
      <c r="P2049" s="899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96"/>
      <c r="E2050" s="677"/>
      <c r="F2050" s="677"/>
      <c r="G2050" s="677"/>
      <c r="H2050" s="897"/>
      <c r="I2050" s="898"/>
      <c r="J2050" s="898"/>
      <c r="K2050" s="899"/>
      <c r="L2050" s="899"/>
      <c r="M2050" s="899"/>
      <c r="N2050" s="899"/>
      <c r="O2050" s="899"/>
      <c r="P2050" s="899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96"/>
      <c r="E2051" s="677"/>
      <c r="F2051" s="677"/>
      <c r="G2051" s="677"/>
      <c r="H2051" s="897"/>
      <c r="I2051" s="898"/>
      <c r="J2051" s="898"/>
      <c r="K2051" s="899"/>
      <c r="L2051" s="899"/>
      <c r="M2051" s="899"/>
      <c r="N2051" s="899"/>
      <c r="O2051" s="899"/>
      <c r="P2051" s="899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96"/>
      <c r="E2052" s="677"/>
      <c r="F2052" s="677"/>
      <c r="G2052" s="677"/>
      <c r="H2052" s="897"/>
      <c r="I2052" s="898"/>
      <c r="J2052" s="898"/>
      <c r="K2052" s="899"/>
      <c r="L2052" s="899"/>
      <c r="M2052" s="899"/>
      <c r="N2052" s="899"/>
      <c r="O2052" s="899"/>
      <c r="P2052" s="899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96"/>
      <c r="E2053" s="677"/>
      <c r="F2053" s="677"/>
      <c r="G2053" s="677"/>
      <c r="H2053" s="897"/>
      <c r="I2053" s="898"/>
      <c r="J2053" s="898"/>
      <c r="K2053" s="899"/>
      <c r="L2053" s="899"/>
      <c r="M2053" s="899"/>
      <c r="N2053" s="899"/>
      <c r="O2053" s="899"/>
      <c r="P2053" s="899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96"/>
      <c r="E2054" s="677"/>
      <c r="F2054" s="677"/>
      <c r="G2054" s="677"/>
      <c r="H2054" s="897"/>
      <c r="I2054" s="898"/>
      <c r="J2054" s="898"/>
      <c r="K2054" s="899"/>
      <c r="L2054" s="899"/>
      <c r="M2054" s="899"/>
      <c r="N2054" s="899"/>
      <c r="O2054" s="899"/>
      <c r="P2054" s="899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96"/>
      <c r="E2055" s="677"/>
      <c r="F2055" s="677"/>
      <c r="G2055" s="677"/>
      <c r="H2055" s="897"/>
      <c r="I2055" s="898"/>
      <c r="J2055" s="898"/>
      <c r="K2055" s="899"/>
      <c r="L2055" s="899"/>
      <c r="M2055" s="899"/>
      <c r="N2055" s="899"/>
      <c r="O2055" s="899"/>
      <c r="P2055" s="899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96"/>
      <c r="E2056" s="677"/>
      <c r="F2056" s="677"/>
      <c r="G2056" s="677"/>
      <c r="H2056" s="897"/>
      <c r="I2056" s="898"/>
      <c r="J2056" s="898"/>
      <c r="K2056" s="899"/>
      <c r="L2056" s="899"/>
      <c r="M2056" s="899"/>
      <c r="N2056" s="899"/>
      <c r="O2056" s="899"/>
      <c r="P2056" s="899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96"/>
      <c r="E2057" s="677"/>
      <c r="F2057" s="677"/>
      <c r="G2057" s="677"/>
      <c r="H2057" s="897"/>
      <c r="I2057" s="898"/>
      <c r="J2057" s="898"/>
      <c r="K2057" s="899"/>
      <c r="L2057" s="899"/>
      <c r="M2057" s="899"/>
      <c r="N2057" s="899"/>
      <c r="O2057" s="899"/>
      <c r="P2057" s="899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96"/>
      <c r="E2058" s="677"/>
      <c r="F2058" s="677"/>
      <c r="G2058" s="677"/>
      <c r="H2058" s="897"/>
      <c r="I2058" s="898"/>
      <c r="J2058" s="898"/>
      <c r="K2058" s="899"/>
      <c r="L2058" s="899"/>
      <c r="M2058" s="899"/>
      <c r="N2058" s="899"/>
      <c r="O2058" s="899"/>
      <c r="P2058" s="899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96"/>
      <c r="E2059" s="677"/>
      <c r="F2059" s="677"/>
      <c r="G2059" s="677"/>
      <c r="H2059" s="897"/>
      <c r="I2059" s="898"/>
      <c r="J2059" s="898"/>
      <c r="K2059" s="899"/>
      <c r="L2059" s="899"/>
      <c r="M2059" s="899"/>
      <c r="N2059" s="899"/>
      <c r="O2059" s="899"/>
      <c r="P2059" s="899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96"/>
      <c r="E2060" s="677"/>
      <c r="F2060" s="677"/>
      <c r="G2060" s="677"/>
      <c r="H2060" s="897"/>
      <c r="I2060" s="898"/>
      <c r="J2060" s="898"/>
      <c r="K2060" s="899"/>
      <c r="L2060" s="899"/>
      <c r="M2060" s="899"/>
      <c r="N2060" s="899"/>
      <c r="O2060" s="899"/>
      <c r="P2060" s="899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96"/>
      <c r="E2061" s="677"/>
      <c r="F2061" s="677"/>
      <c r="G2061" s="677"/>
      <c r="H2061" s="897"/>
      <c r="I2061" s="898"/>
      <c r="J2061" s="898"/>
      <c r="K2061" s="899"/>
      <c r="L2061" s="899"/>
      <c r="M2061" s="899"/>
      <c r="N2061" s="899"/>
      <c r="O2061" s="899"/>
      <c r="P2061" s="899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96"/>
      <c r="E2062" s="677"/>
      <c r="F2062" s="677"/>
      <c r="G2062" s="677"/>
      <c r="H2062" s="897"/>
      <c r="I2062" s="898"/>
      <c r="J2062" s="898"/>
      <c r="K2062" s="899"/>
      <c r="L2062" s="899"/>
      <c r="M2062" s="899"/>
      <c r="N2062" s="899"/>
      <c r="O2062" s="899"/>
      <c r="P2062" s="899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96"/>
      <c r="E2063" s="677"/>
      <c r="F2063" s="677"/>
      <c r="G2063" s="677"/>
      <c r="H2063" s="897"/>
      <c r="I2063" s="898"/>
      <c r="J2063" s="898"/>
      <c r="K2063" s="899"/>
      <c r="L2063" s="899"/>
      <c r="M2063" s="899"/>
      <c r="N2063" s="899"/>
      <c r="O2063" s="899"/>
      <c r="P2063" s="899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96"/>
      <c r="E2064" s="677"/>
      <c r="F2064" s="677"/>
      <c r="G2064" s="677"/>
      <c r="H2064" s="897"/>
      <c r="I2064" s="898"/>
      <c r="J2064" s="898"/>
      <c r="K2064" s="899"/>
      <c r="L2064" s="899"/>
      <c r="M2064" s="899"/>
      <c r="N2064" s="899"/>
      <c r="O2064" s="899"/>
      <c r="P2064" s="899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96"/>
      <c r="E2065" s="677"/>
      <c r="F2065" s="677"/>
      <c r="G2065" s="677"/>
      <c r="H2065" s="897"/>
      <c r="I2065" s="898"/>
      <c r="J2065" s="898"/>
      <c r="K2065" s="899"/>
      <c r="L2065" s="899"/>
      <c r="M2065" s="899"/>
      <c r="N2065" s="899"/>
      <c r="O2065" s="899"/>
      <c r="P2065" s="899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96"/>
      <c r="E2066" s="677"/>
      <c r="F2066" s="677"/>
      <c r="G2066" s="677"/>
      <c r="H2066" s="897"/>
      <c r="I2066" s="898"/>
      <c r="J2066" s="898"/>
      <c r="K2066" s="899"/>
      <c r="L2066" s="899"/>
      <c r="M2066" s="899"/>
      <c r="N2066" s="899"/>
      <c r="O2066" s="899"/>
      <c r="P2066" s="899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96"/>
      <c r="E2067" s="677"/>
      <c r="F2067" s="677"/>
      <c r="G2067" s="677"/>
      <c r="H2067" s="897"/>
      <c r="I2067" s="898"/>
      <c r="J2067" s="898"/>
      <c r="K2067" s="899"/>
      <c r="L2067" s="899"/>
      <c r="M2067" s="899"/>
      <c r="N2067" s="899"/>
      <c r="O2067" s="899"/>
      <c r="P2067" s="899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96"/>
      <c r="E2068" s="677"/>
      <c r="F2068" s="677"/>
      <c r="G2068" s="677"/>
      <c r="H2068" s="897"/>
      <c r="I2068" s="898"/>
      <c r="J2068" s="898"/>
      <c r="K2068" s="899"/>
      <c r="L2068" s="899"/>
      <c r="M2068" s="899"/>
      <c r="N2068" s="899"/>
      <c r="O2068" s="899"/>
      <c r="P2068" s="899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96"/>
      <c r="E2069" s="677"/>
      <c r="F2069" s="677"/>
      <c r="G2069" s="677"/>
      <c r="H2069" s="897"/>
      <c r="I2069" s="898"/>
      <c r="J2069" s="898"/>
      <c r="K2069" s="899"/>
      <c r="L2069" s="899"/>
      <c r="M2069" s="899"/>
      <c r="N2069" s="899"/>
      <c r="O2069" s="899"/>
      <c r="P2069" s="899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96"/>
      <c r="E2070" s="677"/>
      <c r="F2070" s="677"/>
      <c r="G2070" s="677"/>
      <c r="H2070" s="897"/>
      <c r="I2070" s="898"/>
      <c r="J2070" s="898"/>
      <c r="K2070" s="899"/>
      <c r="L2070" s="899"/>
      <c r="M2070" s="899"/>
      <c r="N2070" s="899"/>
      <c r="O2070" s="899"/>
      <c r="P2070" s="899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96"/>
      <c r="E2071" s="677"/>
      <c r="F2071" s="677"/>
      <c r="G2071" s="677"/>
      <c r="H2071" s="897"/>
      <c r="I2071" s="898"/>
      <c r="J2071" s="898"/>
      <c r="K2071" s="899"/>
      <c r="L2071" s="899"/>
      <c r="M2071" s="899"/>
      <c r="N2071" s="899"/>
      <c r="O2071" s="899"/>
      <c r="P2071" s="899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96"/>
      <c r="E2072" s="677"/>
      <c r="F2072" s="677"/>
      <c r="G2072" s="677"/>
      <c r="H2072" s="897"/>
      <c r="I2072" s="898"/>
      <c r="J2072" s="898"/>
      <c r="K2072" s="899"/>
      <c r="L2072" s="899"/>
      <c r="M2072" s="899"/>
      <c r="N2072" s="899"/>
      <c r="O2072" s="899"/>
      <c r="P2072" s="899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96"/>
      <c r="E2073" s="677"/>
      <c r="F2073" s="677"/>
      <c r="G2073" s="677"/>
      <c r="H2073" s="897"/>
      <c r="I2073" s="898"/>
      <c r="J2073" s="898"/>
      <c r="K2073" s="899"/>
      <c r="L2073" s="899"/>
      <c r="M2073" s="899"/>
      <c r="N2073" s="899"/>
      <c r="O2073" s="899"/>
      <c r="P2073" s="899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96"/>
      <c r="E2074" s="677"/>
      <c r="F2074" s="677"/>
      <c r="G2074" s="677"/>
      <c r="H2074" s="897"/>
      <c r="I2074" s="898"/>
      <c r="J2074" s="898"/>
      <c r="K2074" s="899"/>
      <c r="L2074" s="899"/>
      <c r="M2074" s="899"/>
      <c r="N2074" s="899"/>
      <c r="O2074" s="899"/>
      <c r="P2074" s="899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96"/>
      <c r="E2075" s="677"/>
      <c r="F2075" s="677"/>
      <c r="G2075" s="677"/>
      <c r="H2075" s="897"/>
      <c r="I2075" s="898"/>
      <c r="J2075" s="898"/>
      <c r="K2075" s="899"/>
      <c r="L2075" s="899"/>
      <c r="M2075" s="899"/>
      <c r="N2075" s="899"/>
      <c r="O2075" s="899"/>
      <c r="P2075" s="899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96"/>
      <c r="E2076" s="677"/>
      <c r="F2076" s="677"/>
      <c r="G2076" s="677"/>
      <c r="H2076" s="897"/>
      <c r="I2076" s="898"/>
      <c r="J2076" s="898"/>
      <c r="K2076" s="899"/>
      <c r="L2076" s="899"/>
      <c r="M2076" s="899"/>
      <c r="N2076" s="899"/>
      <c r="O2076" s="899"/>
      <c r="P2076" s="899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96"/>
      <c r="E2077" s="677"/>
      <c r="F2077" s="677"/>
      <c r="G2077" s="677"/>
      <c r="H2077" s="897"/>
      <c r="I2077" s="898"/>
      <c r="J2077" s="898"/>
      <c r="K2077" s="899"/>
      <c r="L2077" s="899"/>
      <c r="M2077" s="899"/>
      <c r="N2077" s="899"/>
      <c r="O2077" s="899"/>
      <c r="P2077" s="899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96"/>
      <c r="E2078" s="677"/>
      <c r="F2078" s="677"/>
      <c r="G2078" s="677"/>
      <c r="H2078" s="897"/>
      <c r="I2078" s="898"/>
      <c r="J2078" s="898"/>
      <c r="K2078" s="899"/>
      <c r="L2078" s="899"/>
      <c r="M2078" s="899"/>
      <c r="N2078" s="899"/>
      <c r="O2078" s="899"/>
      <c r="P2078" s="899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96"/>
      <c r="E2079" s="677"/>
      <c r="F2079" s="677"/>
      <c r="G2079" s="677"/>
      <c r="H2079" s="897"/>
      <c r="I2079" s="898"/>
      <c r="J2079" s="898"/>
      <c r="K2079" s="899"/>
      <c r="L2079" s="899"/>
      <c r="M2079" s="899"/>
      <c r="N2079" s="899"/>
      <c r="O2079" s="899"/>
      <c r="P2079" s="899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96"/>
      <c r="E2080" s="677"/>
      <c r="F2080" s="677"/>
      <c r="G2080" s="677"/>
      <c r="H2080" s="897"/>
      <c r="I2080" s="898"/>
      <c r="J2080" s="898"/>
      <c r="K2080" s="899"/>
      <c r="L2080" s="899"/>
      <c r="M2080" s="899"/>
      <c r="N2080" s="899"/>
      <c r="O2080" s="899"/>
      <c r="P2080" s="899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96"/>
      <c r="E2081" s="677"/>
      <c r="F2081" s="677"/>
      <c r="G2081" s="677"/>
      <c r="H2081" s="897"/>
      <c r="I2081" s="898"/>
      <c r="J2081" s="898"/>
      <c r="K2081" s="899"/>
      <c r="L2081" s="899"/>
      <c r="M2081" s="899"/>
      <c r="N2081" s="899"/>
      <c r="O2081" s="899"/>
      <c r="P2081" s="899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96"/>
      <c r="E2082" s="677"/>
      <c r="F2082" s="677"/>
      <c r="G2082" s="677"/>
      <c r="H2082" s="897"/>
      <c r="I2082" s="898"/>
      <c r="J2082" s="898"/>
      <c r="K2082" s="899"/>
      <c r="L2082" s="899"/>
      <c r="M2082" s="899"/>
      <c r="N2082" s="899"/>
      <c r="O2082" s="899"/>
      <c r="P2082" s="899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96"/>
      <c r="E2083" s="677"/>
      <c r="F2083" s="677"/>
      <c r="G2083" s="677"/>
      <c r="H2083" s="897"/>
      <c r="I2083" s="898"/>
      <c r="J2083" s="898"/>
      <c r="K2083" s="899"/>
      <c r="L2083" s="899"/>
      <c r="M2083" s="899"/>
      <c r="N2083" s="899"/>
      <c r="O2083" s="899"/>
      <c r="P2083" s="899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96"/>
      <c r="E2084" s="677"/>
      <c r="F2084" s="677"/>
      <c r="G2084" s="677"/>
      <c r="H2084" s="897"/>
      <c r="I2084" s="898"/>
      <c r="J2084" s="898"/>
      <c r="K2084" s="899"/>
      <c r="L2084" s="899"/>
      <c r="M2084" s="899"/>
      <c r="N2084" s="899"/>
      <c r="O2084" s="899"/>
      <c r="P2084" s="899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96"/>
      <c r="E2085" s="677"/>
      <c r="F2085" s="677"/>
      <c r="G2085" s="677"/>
      <c r="H2085" s="897"/>
      <c r="I2085" s="898"/>
      <c r="J2085" s="898"/>
      <c r="K2085" s="899"/>
      <c r="L2085" s="899"/>
      <c r="M2085" s="899"/>
      <c r="N2085" s="899"/>
      <c r="O2085" s="899"/>
      <c r="P2085" s="899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96"/>
      <c r="E2086" s="677"/>
      <c r="F2086" s="677"/>
      <c r="G2086" s="677"/>
      <c r="H2086" s="897"/>
      <c r="I2086" s="898"/>
      <c r="J2086" s="898"/>
      <c r="K2086" s="899"/>
      <c r="L2086" s="899"/>
      <c r="M2086" s="899"/>
      <c r="N2086" s="899"/>
      <c r="O2086" s="899"/>
      <c r="P2086" s="899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96"/>
      <c r="E2087" s="677"/>
      <c r="F2087" s="677"/>
      <c r="G2087" s="677"/>
      <c r="H2087" s="897"/>
      <c r="I2087" s="898"/>
      <c r="J2087" s="898"/>
      <c r="K2087" s="899"/>
      <c r="L2087" s="899"/>
      <c r="M2087" s="899"/>
      <c r="N2087" s="899"/>
      <c r="O2087" s="899"/>
      <c r="P2087" s="899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96"/>
      <c r="E2088" s="677"/>
      <c r="F2088" s="677"/>
      <c r="G2088" s="677"/>
      <c r="H2088" s="897"/>
      <c r="I2088" s="898"/>
      <c r="J2088" s="898"/>
      <c r="K2088" s="899"/>
      <c r="L2088" s="899"/>
      <c r="M2088" s="899"/>
      <c r="N2088" s="899"/>
      <c r="O2088" s="899"/>
      <c r="P2088" s="899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96"/>
      <c r="E2089" s="677"/>
      <c r="F2089" s="677"/>
      <c r="G2089" s="677"/>
      <c r="H2089" s="897"/>
      <c r="I2089" s="898"/>
      <c r="J2089" s="898"/>
      <c r="K2089" s="899"/>
      <c r="L2089" s="899"/>
      <c r="M2089" s="899"/>
      <c r="N2089" s="899"/>
      <c r="O2089" s="899"/>
      <c r="P2089" s="899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96"/>
      <c r="E2090" s="677"/>
      <c r="F2090" s="677"/>
      <c r="G2090" s="677"/>
      <c r="H2090" s="897"/>
      <c r="I2090" s="898"/>
      <c r="J2090" s="898"/>
      <c r="K2090" s="899"/>
      <c r="L2090" s="899"/>
      <c r="M2090" s="899"/>
      <c r="N2090" s="899"/>
      <c r="O2090" s="899"/>
      <c r="P2090" s="899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96"/>
      <c r="E2091" s="677"/>
      <c r="F2091" s="677"/>
      <c r="G2091" s="677"/>
      <c r="H2091" s="897"/>
      <c r="I2091" s="898"/>
      <c r="J2091" s="898"/>
      <c r="K2091" s="899"/>
      <c r="L2091" s="899"/>
      <c r="M2091" s="899"/>
      <c r="N2091" s="899"/>
      <c r="O2091" s="899"/>
      <c r="P2091" s="899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96"/>
      <c r="E2092" s="677"/>
      <c r="F2092" s="677"/>
      <c r="G2092" s="677"/>
      <c r="H2092" s="897"/>
      <c r="I2092" s="898"/>
      <c r="J2092" s="898"/>
      <c r="K2092" s="899"/>
      <c r="L2092" s="899"/>
      <c r="M2092" s="899"/>
      <c r="N2092" s="899"/>
      <c r="O2092" s="899"/>
      <c r="P2092" s="899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96"/>
      <c r="E2093" s="677"/>
      <c r="F2093" s="677"/>
      <c r="G2093" s="677"/>
      <c r="H2093" s="897"/>
      <c r="I2093" s="898"/>
      <c r="J2093" s="898"/>
      <c r="K2093" s="899"/>
      <c r="L2093" s="899"/>
      <c r="M2093" s="899"/>
      <c r="N2093" s="899"/>
      <c r="O2093" s="899"/>
      <c r="P2093" s="899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96"/>
      <c r="E2094" s="677"/>
      <c r="F2094" s="677"/>
      <c r="G2094" s="677"/>
      <c r="H2094" s="897"/>
      <c r="I2094" s="898"/>
      <c r="J2094" s="898"/>
      <c r="K2094" s="899"/>
      <c r="L2094" s="899"/>
      <c r="M2094" s="899"/>
      <c r="N2094" s="899"/>
      <c r="O2094" s="899"/>
      <c r="P2094" s="899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96"/>
      <c r="E2095" s="677"/>
      <c r="F2095" s="677"/>
      <c r="G2095" s="677"/>
      <c r="H2095" s="897"/>
      <c r="I2095" s="898"/>
      <c r="J2095" s="898"/>
      <c r="K2095" s="899"/>
      <c r="L2095" s="899"/>
      <c r="M2095" s="899"/>
      <c r="N2095" s="899"/>
      <c r="O2095" s="899"/>
      <c r="P2095" s="899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96"/>
      <c r="E2096" s="677"/>
      <c r="F2096" s="677"/>
      <c r="G2096" s="677"/>
      <c r="H2096" s="897"/>
      <c r="I2096" s="898"/>
      <c r="J2096" s="898"/>
      <c r="K2096" s="899"/>
      <c r="L2096" s="899"/>
      <c r="M2096" s="899"/>
      <c r="N2096" s="899"/>
      <c r="O2096" s="899"/>
      <c r="P2096" s="899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96"/>
      <c r="E2097" s="677"/>
      <c r="F2097" s="677"/>
      <c r="G2097" s="677"/>
      <c r="H2097" s="897"/>
      <c r="I2097" s="898"/>
      <c r="J2097" s="898"/>
      <c r="K2097" s="899"/>
      <c r="L2097" s="899"/>
      <c r="M2097" s="899"/>
      <c r="N2097" s="899"/>
      <c r="O2097" s="899"/>
      <c r="P2097" s="899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96"/>
      <c r="E2098" s="677"/>
      <c r="F2098" s="677"/>
      <c r="G2098" s="677"/>
      <c r="H2098" s="897"/>
      <c r="I2098" s="898"/>
      <c r="J2098" s="898"/>
      <c r="K2098" s="899"/>
      <c r="L2098" s="899"/>
      <c r="M2098" s="899"/>
      <c r="N2098" s="899"/>
      <c r="O2098" s="899"/>
      <c r="P2098" s="899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96"/>
      <c r="E2099" s="677"/>
      <c r="F2099" s="677"/>
      <c r="G2099" s="677"/>
      <c r="H2099" s="897"/>
      <c r="I2099" s="898"/>
      <c r="J2099" s="898"/>
      <c r="K2099" s="899"/>
      <c r="L2099" s="899"/>
      <c r="M2099" s="899"/>
      <c r="N2099" s="899"/>
      <c r="O2099" s="899"/>
      <c r="P2099" s="899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96"/>
      <c r="E2100" s="677"/>
      <c r="F2100" s="677"/>
      <c r="G2100" s="677"/>
      <c r="H2100" s="897"/>
      <c r="I2100" s="898"/>
      <c r="J2100" s="898"/>
      <c r="K2100" s="899"/>
      <c r="L2100" s="899"/>
      <c r="M2100" s="899"/>
      <c r="N2100" s="899"/>
      <c r="O2100" s="899"/>
      <c r="P2100" s="899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96"/>
      <c r="E2101" s="677"/>
      <c r="F2101" s="677"/>
      <c r="G2101" s="677"/>
      <c r="H2101" s="897"/>
      <c r="I2101" s="898"/>
      <c r="J2101" s="898"/>
      <c r="K2101" s="899"/>
      <c r="L2101" s="899"/>
      <c r="M2101" s="899"/>
      <c r="N2101" s="899"/>
      <c r="O2101" s="899"/>
      <c r="P2101" s="899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96"/>
      <c r="E2102" s="677"/>
      <c r="F2102" s="677"/>
      <c r="G2102" s="677"/>
      <c r="H2102" s="897"/>
      <c r="I2102" s="898"/>
      <c r="J2102" s="898"/>
      <c r="K2102" s="899"/>
      <c r="L2102" s="899"/>
      <c r="M2102" s="899"/>
      <c r="N2102" s="899"/>
      <c r="O2102" s="899"/>
      <c r="P2102" s="899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96"/>
      <c r="E2103" s="677"/>
      <c r="F2103" s="677"/>
      <c r="G2103" s="677"/>
      <c r="H2103" s="897"/>
      <c r="I2103" s="898"/>
      <c r="J2103" s="898"/>
      <c r="K2103" s="899"/>
      <c r="L2103" s="899"/>
      <c r="M2103" s="899"/>
      <c r="N2103" s="899"/>
      <c r="O2103" s="899"/>
      <c r="P2103" s="899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96"/>
      <c r="E2104" s="677"/>
      <c r="F2104" s="677"/>
      <c r="G2104" s="677"/>
      <c r="H2104" s="897"/>
      <c r="I2104" s="898"/>
      <c r="J2104" s="898"/>
      <c r="K2104" s="899"/>
      <c r="L2104" s="899"/>
      <c r="M2104" s="899"/>
      <c r="N2104" s="899"/>
      <c r="O2104" s="899"/>
      <c r="P2104" s="899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96"/>
      <c r="E2105" s="677"/>
      <c r="F2105" s="677"/>
      <c r="G2105" s="677"/>
      <c r="H2105" s="897"/>
      <c r="I2105" s="898"/>
      <c r="J2105" s="898"/>
      <c r="K2105" s="899"/>
      <c r="L2105" s="899"/>
      <c r="M2105" s="899"/>
      <c r="N2105" s="899"/>
      <c r="O2105" s="899"/>
      <c r="P2105" s="899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96"/>
      <c r="E2106" s="677"/>
      <c r="F2106" s="677"/>
      <c r="G2106" s="677"/>
      <c r="H2106" s="897"/>
      <c r="I2106" s="898"/>
      <c r="J2106" s="898"/>
      <c r="K2106" s="899"/>
      <c r="L2106" s="899"/>
      <c r="M2106" s="899"/>
      <c r="N2106" s="899"/>
      <c r="O2106" s="899"/>
      <c r="P2106" s="899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96"/>
      <c r="E2107" s="677"/>
      <c r="F2107" s="677"/>
      <c r="G2107" s="677"/>
      <c r="H2107" s="897"/>
      <c r="I2107" s="898"/>
      <c r="J2107" s="898"/>
      <c r="K2107" s="899"/>
      <c r="L2107" s="899"/>
      <c r="M2107" s="899"/>
      <c r="N2107" s="899"/>
      <c r="O2107" s="899"/>
      <c r="P2107" s="899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96"/>
      <c r="E2108" s="677"/>
      <c r="F2108" s="677"/>
      <c r="G2108" s="677"/>
      <c r="H2108" s="897"/>
      <c r="I2108" s="898"/>
      <c r="J2108" s="898"/>
      <c r="K2108" s="899"/>
      <c r="L2108" s="899"/>
      <c r="M2108" s="899"/>
      <c r="N2108" s="899"/>
      <c r="O2108" s="899"/>
      <c r="P2108" s="899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96"/>
      <c r="E2109" s="677"/>
      <c r="F2109" s="677"/>
      <c r="G2109" s="677"/>
      <c r="H2109" s="897"/>
      <c r="I2109" s="898"/>
      <c r="J2109" s="898"/>
      <c r="K2109" s="899"/>
      <c r="L2109" s="899"/>
      <c r="M2109" s="899"/>
      <c r="N2109" s="899"/>
      <c r="O2109" s="899"/>
      <c r="P2109" s="899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96"/>
      <c r="E2110" s="677"/>
      <c r="F2110" s="677"/>
      <c r="G2110" s="677"/>
      <c r="H2110" s="897"/>
      <c r="I2110" s="898"/>
      <c r="J2110" s="898"/>
      <c r="K2110" s="899"/>
      <c r="L2110" s="899"/>
      <c r="M2110" s="899"/>
      <c r="N2110" s="899"/>
      <c r="O2110" s="899"/>
      <c r="P2110" s="899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96"/>
      <c r="E2111" s="677"/>
      <c r="F2111" s="677"/>
      <c r="G2111" s="677"/>
      <c r="H2111" s="897"/>
      <c r="I2111" s="898"/>
      <c r="J2111" s="898"/>
      <c r="K2111" s="899"/>
      <c r="L2111" s="899"/>
      <c r="M2111" s="899"/>
      <c r="N2111" s="899"/>
      <c r="O2111" s="899"/>
      <c r="P2111" s="899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96"/>
      <c r="E2112" s="677"/>
      <c r="F2112" s="677"/>
      <c r="G2112" s="677"/>
      <c r="H2112" s="897"/>
      <c r="I2112" s="898"/>
      <c r="J2112" s="898"/>
      <c r="K2112" s="899"/>
      <c r="L2112" s="899"/>
      <c r="M2112" s="899"/>
      <c r="N2112" s="899"/>
      <c r="O2112" s="899"/>
      <c r="P2112" s="899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96"/>
      <c r="E2113" s="677"/>
      <c r="F2113" s="677"/>
      <c r="G2113" s="677"/>
      <c r="H2113" s="897"/>
      <c r="I2113" s="898"/>
      <c r="J2113" s="898"/>
      <c r="K2113" s="899"/>
      <c r="L2113" s="899"/>
      <c r="M2113" s="899"/>
      <c r="N2113" s="899"/>
      <c r="O2113" s="899"/>
      <c r="P2113" s="899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96"/>
      <c r="E2114" s="677"/>
      <c r="F2114" s="677"/>
      <c r="G2114" s="677"/>
      <c r="H2114" s="897"/>
      <c r="I2114" s="898"/>
      <c r="J2114" s="898"/>
      <c r="K2114" s="899"/>
      <c r="L2114" s="899"/>
      <c r="M2114" s="899"/>
      <c r="N2114" s="899"/>
      <c r="O2114" s="899"/>
      <c r="P2114" s="899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96"/>
      <c r="E2115" s="677"/>
      <c r="F2115" s="677"/>
      <c r="G2115" s="677"/>
      <c r="H2115" s="897"/>
      <c r="I2115" s="898"/>
      <c r="J2115" s="898"/>
      <c r="K2115" s="899"/>
      <c r="L2115" s="899"/>
      <c r="M2115" s="899"/>
      <c r="N2115" s="899"/>
      <c r="O2115" s="899"/>
      <c r="P2115" s="899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96"/>
      <c r="E2116" s="677"/>
      <c r="F2116" s="677"/>
      <c r="G2116" s="677"/>
      <c r="H2116" s="897"/>
      <c r="I2116" s="898"/>
      <c r="J2116" s="898"/>
      <c r="K2116" s="899"/>
      <c r="L2116" s="899"/>
      <c r="M2116" s="899"/>
      <c r="N2116" s="899"/>
      <c r="O2116" s="899"/>
      <c r="P2116" s="899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96"/>
      <c r="E2117" s="677"/>
      <c r="F2117" s="677"/>
      <c r="G2117" s="677"/>
      <c r="H2117" s="897"/>
      <c r="I2117" s="898"/>
      <c r="J2117" s="898"/>
      <c r="K2117" s="899"/>
      <c r="L2117" s="899"/>
      <c r="M2117" s="899"/>
      <c r="N2117" s="899"/>
      <c r="O2117" s="899"/>
      <c r="P2117" s="899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96"/>
      <c r="E2118" s="677"/>
      <c r="F2118" s="677"/>
      <c r="G2118" s="677"/>
      <c r="H2118" s="897"/>
      <c r="I2118" s="898"/>
      <c r="J2118" s="898"/>
      <c r="K2118" s="899"/>
      <c r="L2118" s="899"/>
      <c r="M2118" s="899"/>
      <c r="N2118" s="899"/>
      <c r="O2118" s="899"/>
      <c r="P2118" s="899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96"/>
      <c r="E2119" s="677"/>
      <c r="F2119" s="677"/>
      <c r="G2119" s="677"/>
      <c r="H2119" s="897"/>
      <c r="I2119" s="898"/>
      <c r="J2119" s="898"/>
      <c r="K2119" s="899"/>
      <c r="L2119" s="899"/>
      <c r="M2119" s="899"/>
      <c r="N2119" s="899"/>
      <c r="O2119" s="899"/>
      <c r="P2119" s="899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96"/>
      <c r="E2120" s="677"/>
      <c r="F2120" s="677"/>
      <c r="G2120" s="677"/>
      <c r="H2120" s="897"/>
      <c r="I2120" s="898"/>
      <c r="J2120" s="898"/>
      <c r="K2120" s="899"/>
      <c r="L2120" s="899"/>
      <c r="M2120" s="899"/>
      <c r="N2120" s="899"/>
      <c r="O2120" s="899"/>
      <c r="P2120" s="899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96"/>
      <c r="E2121" s="677"/>
      <c r="F2121" s="677"/>
      <c r="G2121" s="677"/>
      <c r="H2121" s="897"/>
      <c r="I2121" s="898"/>
      <c r="J2121" s="898"/>
      <c r="K2121" s="899"/>
      <c r="L2121" s="899"/>
      <c r="M2121" s="899"/>
      <c r="N2121" s="899"/>
      <c r="O2121" s="899"/>
      <c r="P2121" s="899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96"/>
      <c r="E2122" s="677"/>
      <c r="F2122" s="677"/>
      <c r="G2122" s="677"/>
      <c r="H2122" s="897"/>
      <c r="I2122" s="898"/>
      <c r="J2122" s="898"/>
      <c r="K2122" s="899"/>
      <c r="L2122" s="899"/>
      <c r="M2122" s="899"/>
      <c r="N2122" s="899"/>
      <c r="O2122" s="899"/>
      <c r="P2122" s="899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96"/>
      <c r="E2123" s="677"/>
      <c r="F2123" s="677"/>
      <c r="G2123" s="677"/>
      <c r="H2123" s="897"/>
      <c r="I2123" s="898"/>
      <c r="J2123" s="898"/>
      <c r="K2123" s="899"/>
      <c r="L2123" s="899"/>
      <c r="M2123" s="899"/>
      <c r="N2123" s="899"/>
      <c r="O2123" s="899"/>
      <c r="P2123" s="899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96"/>
      <c r="E2124" s="677"/>
      <c r="F2124" s="677"/>
      <c r="G2124" s="677"/>
      <c r="H2124" s="897"/>
      <c r="I2124" s="898"/>
      <c r="J2124" s="898"/>
      <c r="K2124" s="899"/>
      <c r="L2124" s="899"/>
      <c r="M2124" s="899"/>
      <c r="N2124" s="899"/>
      <c r="O2124" s="899"/>
      <c r="P2124" s="899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96"/>
      <c r="E2125" s="677"/>
      <c r="F2125" s="677"/>
      <c r="G2125" s="677"/>
      <c r="H2125" s="897"/>
      <c r="I2125" s="898"/>
      <c r="J2125" s="898"/>
      <c r="K2125" s="899"/>
      <c r="L2125" s="899"/>
      <c r="M2125" s="899"/>
      <c r="N2125" s="899"/>
      <c r="O2125" s="899"/>
      <c r="P2125" s="899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96"/>
      <c r="E2126" s="677"/>
      <c r="F2126" s="677"/>
      <c r="G2126" s="677"/>
      <c r="H2126" s="897"/>
      <c r="I2126" s="898"/>
      <c r="J2126" s="898"/>
      <c r="K2126" s="899"/>
      <c r="L2126" s="899"/>
      <c r="M2126" s="899"/>
      <c r="N2126" s="899"/>
      <c r="O2126" s="899"/>
      <c r="P2126" s="899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96"/>
      <c r="E2127" s="677"/>
      <c r="F2127" s="677"/>
      <c r="G2127" s="677"/>
      <c r="H2127" s="897"/>
      <c r="I2127" s="898"/>
      <c r="J2127" s="898"/>
      <c r="K2127" s="899"/>
      <c r="L2127" s="899"/>
      <c r="M2127" s="899"/>
      <c r="N2127" s="899"/>
      <c r="O2127" s="899"/>
      <c r="P2127" s="899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96"/>
      <c r="E2128" s="677"/>
      <c r="F2128" s="677"/>
      <c r="G2128" s="677"/>
      <c r="H2128" s="897"/>
      <c r="I2128" s="898"/>
      <c r="J2128" s="898"/>
      <c r="K2128" s="899"/>
      <c r="L2128" s="899"/>
      <c r="M2128" s="899"/>
      <c r="N2128" s="899"/>
      <c r="O2128" s="899"/>
      <c r="P2128" s="899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96"/>
      <c r="E2129" s="677"/>
      <c r="F2129" s="677"/>
      <c r="G2129" s="677"/>
      <c r="H2129" s="897"/>
      <c r="I2129" s="898"/>
      <c r="J2129" s="898"/>
      <c r="K2129" s="899"/>
      <c r="L2129" s="899"/>
      <c r="M2129" s="899"/>
      <c r="N2129" s="899"/>
      <c r="O2129" s="899"/>
      <c r="P2129" s="899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96"/>
      <c r="E2130" s="677"/>
      <c r="F2130" s="677"/>
      <c r="G2130" s="677"/>
      <c r="H2130" s="897"/>
      <c r="I2130" s="898"/>
      <c r="J2130" s="898"/>
      <c r="K2130" s="899"/>
      <c r="L2130" s="899"/>
      <c r="M2130" s="899"/>
      <c r="N2130" s="899"/>
      <c r="O2130" s="899"/>
      <c r="P2130" s="899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96"/>
      <c r="E2131" s="677"/>
      <c r="F2131" s="677"/>
      <c r="G2131" s="677"/>
      <c r="H2131" s="897"/>
      <c r="I2131" s="898"/>
      <c r="J2131" s="898"/>
      <c r="K2131" s="899"/>
      <c r="L2131" s="899"/>
      <c r="M2131" s="899"/>
      <c r="N2131" s="899"/>
      <c r="O2131" s="899"/>
      <c r="P2131" s="899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96"/>
      <c r="E2132" s="677"/>
      <c r="F2132" s="677"/>
      <c r="G2132" s="677"/>
      <c r="H2132" s="897"/>
      <c r="I2132" s="898"/>
      <c r="J2132" s="898"/>
      <c r="K2132" s="899"/>
      <c r="L2132" s="899"/>
      <c r="M2132" s="899"/>
      <c r="N2132" s="899"/>
      <c r="O2132" s="899"/>
      <c r="P2132" s="899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96"/>
      <c r="E2133" s="677"/>
      <c r="F2133" s="677"/>
      <c r="G2133" s="677"/>
      <c r="H2133" s="897"/>
      <c r="I2133" s="898"/>
      <c r="J2133" s="898"/>
      <c r="K2133" s="899"/>
      <c r="L2133" s="899"/>
      <c r="M2133" s="899"/>
      <c r="N2133" s="899"/>
      <c r="O2133" s="899"/>
      <c r="P2133" s="899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96"/>
      <c r="E2134" s="677"/>
      <c r="F2134" s="677"/>
      <c r="G2134" s="677"/>
      <c r="H2134" s="897"/>
      <c r="I2134" s="898"/>
      <c r="J2134" s="898"/>
      <c r="K2134" s="899"/>
      <c r="L2134" s="899"/>
      <c r="M2134" s="899"/>
      <c r="N2134" s="899"/>
      <c r="O2134" s="899"/>
      <c r="P2134" s="899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96"/>
      <c r="E2135" s="677"/>
      <c r="F2135" s="677"/>
      <c r="G2135" s="677"/>
      <c r="H2135" s="897"/>
      <c r="I2135" s="898"/>
      <c r="J2135" s="898"/>
      <c r="K2135" s="899"/>
      <c r="L2135" s="899"/>
      <c r="M2135" s="899"/>
      <c r="N2135" s="899"/>
      <c r="O2135" s="899"/>
      <c r="P2135" s="899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96"/>
      <c r="E2136" s="677"/>
      <c r="F2136" s="677"/>
      <c r="G2136" s="677"/>
      <c r="H2136" s="897"/>
      <c r="I2136" s="898"/>
      <c r="J2136" s="898"/>
      <c r="K2136" s="899"/>
      <c r="L2136" s="899"/>
      <c r="M2136" s="899"/>
      <c r="N2136" s="899"/>
      <c r="O2136" s="899"/>
      <c r="P2136" s="899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96"/>
      <c r="E2137" s="677"/>
      <c r="F2137" s="677"/>
      <c r="G2137" s="677"/>
      <c r="H2137" s="897"/>
      <c r="I2137" s="898"/>
      <c r="J2137" s="898"/>
      <c r="K2137" s="899"/>
      <c r="L2137" s="899"/>
      <c r="M2137" s="899"/>
      <c r="N2137" s="899"/>
      <c r="O2137" s="899"/>
      <c r="P2137" s="899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96"/>
      <c r="E2138" s="677"/>
      <c r="F2138" s="677"/>
      <c r="G2138" s="677"/>
      <c r="H2138" s="897"/>
      <c r="I2138" s="898"/>
      <c r="J2138" s="898"/>
      <c r="K2138" s="899"/>
      <c r="L2138" s="899"/>
      <c r="M2138" s="899"/>
      <c r="N2138" s="899"/>
      <c r="O2138" s="899"/>
      <c r="P2138" s="899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96"/>
      <c r="E2139" s="677"/>
      <c r="F2139" s="677"/>
      <c r="G2139" s="677"/>
      <c r="H2139" s="897"/>
      <c r="I2139" s="898"/>
      <c r="J2139" s="898"/>
      <c r="K2139" s="899"/>
      <c r="L2139" s="899"/>
      <c r="M2139" s="899"/>
      <c r="N2139" s="899"/>
      <c r="O2139" s="899"/>
      <c r="P2139" s="899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96"/>
      <c r="E2140" s="677"/>
      <c r="F2140" s="677"/>
      <c r="G2140" s="677"/>
      <c r="H2140" s="897"/>
      <c r="I2140" s="898"/>
      <c r="J2140" s="898"/>
      <c r="K2140" s="899"/>
      <c r="L2140" s="899"/>
      <c r="M2140" s="899"/>
      <c r="N2140" s="899"/>
      <c r="O2140" s="899"/>
      <c r="P2140" s="899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96"/>
      <c r="E2141" s="677"/>
      <c r="F2141" s="677"/>
      <c r="G2141" s="677"/>
      <c r="H2141" s="897"/>
      <c r="I2141" s="898"/>
      <c r="J2141" s="898"/>
      <c r="K2141" s="899"/>
      <c r="L2141" s="899"/>
      <c r="M2141" s="899"/>
      <c r="N2141" s="899"/>
      <c r="O2141" s="899"/>
      <c r="P2141" s="899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96"/>
      <c r="E2142" s="677"/>
      <c r="F2142" s="677"/>
      <c r="G2142" s="677"/>
      <c r="H2142" s="897"/>
      <c r="I2142" s="898"/>
      <c r="J2142" s="898"/>
      <c r="K2142" s="899"/>
      <c r="L2142" s="899"/>
      <c r="M2142" s="899"/>
      <c r="N2142" s="899"/>
      <c r="O2142" s="899"/>
      <c r="P2142" s="899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96"/>
      <c r="E2143" s="677"/>
      <c r="F2143" s="677"/>
      <c r="G2143" s="677"/>
      <c r="H2143" s="897"/>
      <c r="I2143" s="898"/>
      <c r="J2143" s="898"/>
      <c r="K2143" s="899"/>
      <c r="L2143" s="899"/>
      <c r="M2143" s="899"/>
      <c r="N2143" s="899"/>
      <c r="O2143" s="899"/>
      <c r="P2143" s="899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96"/>
      <c r="E2144" s="677"/>
      <c r="F2144" s="677"/>
      <c r="G2144" s="677"/>
      <c r="H2144" s="897"/>
      <c r="I2144" s="898"/>
      <c r="J2144" s="898"/>
      <c r="K2144" s="899"/>
      <c r="L2144" s="899"/>
      <c r="M2144" s="899"/>
      <c r="N2144" s="899"/>
      <c r="O2144" s="899"/>
      <c r="P2144" s="899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96"/>
      <c r="E2145" s="677"/>
      <c r="F2145" s="677"/>
      <c r="G2145" s="677"/>
      <c r="H2145" s="897"/>
      <c r="I2145" s="898"/>
      <c r="J2145" s="898"/>
      <c r="K2145" s="899"/>
      <c r="L2145" s="899"/>
      <c r="M2145" s="899"/>
      <c r="N2145" s="899"/>
      <c r="O2145" s="899"/>
      <c r="P2145" s="899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96"/>
      <c r="E2146" s="677"/>
      <c r="F2146" s="677"/>
      <c r="G2146" s="677"/>
      <c r="H2146" s="897"/>
      <c r="I2146" s="898"/>
      <c r="J2146" s="898"/>
      <c r="K2146" s="899"/>
      <c r="L2146" s="899"/>
      <c r="M2146" s="899"/>
      <c r="N2146" s="899"/>
      <c r="O2146" s="899"/>
      <c r="P2146" s="899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96"/>
      <c r="E2147" s="677"/>
      <c r="F2147" s="677"/>
      <c r="G2147" s="677"/>
      <c r="H2147" s="897"/>
      <c r="I2147" s="898"/>
      <c r="J2147" s="898"/>
      <c r="K2147" s="899"/>
      <c r="L2147" s="899"/>
      <c r="M2147" s="899"/>
      <c r="N2147" s="899"/>
      <c r="O2147" s="899"/>
      <c r="P2147" s="899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96"/>
      <c r="E2148" s="677"/>
      <c r="F2148" s="677"/>
      <c r="G2148" s="677"/>
      <c r="H2148" s="897"/>
      <c r="I2148" s="898"/>
      <c r="J2148" s="898"/>
      <c r="K2148" s="899"/>
      <c r="L2148" s="899"/>
      <c r="M2148" s="899"/>
      <c r="N2148" s="899"/>
      <c r="O2148" s="899"/>
      <c r="P2148" s="899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96"/>
      <c r="E2149" s="677"/>
      <c r="F2149" s="677"/>
      <c r="G2149" s="677"/>
      <c r="H2149" s="897"/>
      <c r="I2149" s="898"/>
      <c r="J2149" s="898"/>
      <c r="K2149" s="899"/>
      <c r="L2149" s="899"/>
      <c r="M2149" s="899"/>
      <c r="N2149" s="899"/>
      <c r="O2149" s="899"/>
      <c r="P2149" s="899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96"/>
      <c r="E2150" s="677"/>
      <c r="F2150" s="677"/>
      <c r="G2150" s="677"/>
      <c r="H2150" s="897"/>
      <c r="I2150" s="898"/>
      <c r="J2150" s="898"/>
      <c r="K2150" s="899"/>
      <c r="L2150" s="899"/>
      <c r="M2150" s="899"/>
      <c r="N2150" s="899"/>
      <c r="O2150" s="899"/>
      <c r="P2150" s="899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96"/>
      <c r="E2151" s="677"/>
      <c r="F2151" s="677"/>
      <c r="G2151" s="677"/>
      <c r="H2151" s="897"/>
      <c r="I2151" s="898"/>
      <c r="J2151" s="898"/>
      <c r="K2151" s="899"/>
      <c r="L2151" s="899"/>
      <c r="M2151" s="899"/>
      <c r="N2151" s="899"/>
      <c r="O2151" s="899"/>
      <c r="P2151" s="899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96"/>
      <c r="E2152" s="677"/>
      <c r="F2152" s="677"/>
      <c r="G2152" s="677"/>
      <c r="H2152" s="897"/>
      <c r="I2152" s="898"/>
      <c r="J2152" s="898"/>
      <c r="K2152" s="899"/>
      <c r="L2152" s="899"/>
      <c r="M2152" s="899"/>
      <c r="N2152" s="899"/>
      <c r="O2152" s="899"/>
      <c r="P2152" s="899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96"/>
      <c r="E2153" s="677"/>
      <c r="F2153" s="677"/>
      <c r="G2153" s="677"/>
      <c r="H2153" s="897"/>
      <c r="I2153" s="898"/>
      <c r="J2153" s="898"/>
      <c r="K2153" s="899"/>
      <c r="L2153" s="899"/>
      <c r="M2153" s="899"/>
      <c r="N2153" s="899"/>
      <c r="O2153" s="899"/>
      <c r="P2153" s="899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96"/>
      <c r="E2154" s="677"/>
      <c r="F2154" s="677"/>
      <c r="G2154" s="677"/>
      <c r="H2154" s="897"/>
      <c r="I2154" s="898"/>
      <c r="J2154" s="898"/>
      <c r="K2154" s="899"/>
      <c r="L2154" s="899"/>
      <c r="M2154" s="899"/>
      <c r="N2154" s="899"/>
      <c r="O2154" s="899"/>
      <c r="P2154" s="899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96"/>
      <c r="E2155" s="677"/>
      <c r="F2155" s="677"/>
      <c r="G2155" s="677"/>
      <c r="H2155" s="897"/>
      <c r="I2155" s="898"/>
      <c r="J2155" s="898"/>
      <c r="K2155" s="899"/>
      <c r="L2155" s="899"/>
      <c r="M2155" s="899"/>
      <c r="N2155" s="899"/>
      <c r="O2155" s="899"/>
      <c r="P2155" s="899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96"/>
      <c r="E2156" s="677"/>
      <c r="F2156" s="677"/>
      <c r="G2156" s="677"/>
      <c r="H2156" s="897"/>
      <c r="I2156" s="898"/>
      <c r="J2156" s="898"/>
      <c r="K2156" s="899"/>
      <c r="L2156" s="899"/>
      <c r="M2156" s="899"/>
      <c r="N2156" s="899"/>
      <c r="O2156" s="899"/>
      <c r="P2156" s="899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96"/>
      <c r="E2157" s="677"/>
      <c r="F2157" s="677"/>
      <c r="G2157" s="677"/>
      <c r="H2157" s="897"/>
      <c r="I2157" s="898"/>
      <c r="J2157" s="898"/>
      <c r="K2157" s="899"/>
      <c r="L2157" s="899"/>
      <c r="M2157" s="899"/>
      <c r="N2157" s="899"/>
      <c r="O2157" s="899"/>
      <c r="P2157" s="899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96"/>
      <c r="E2158" s="677"/>
      <c r="F2158" s="677"/>
      <c r="G2158" s="677"/>
      <c r="H2158" s="897"/>
      <c r="I2158" s="898"/>
      <c r="J2158" s="898"/>
      <c r="K2158" s="899"/>
      <c r="L2158" s="899"/>
      <c r="M2158" s="899"/>
      <c r="N2158" s="899"/>
      <c r="O2158" s="899"/>
      <c r="P2158" s="899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96"/>
      <c r="E2159" s="677"/>
      <c r="F2159" s="677"/>
      <c r="G2159" s="677"/>
      <c r="H2159" s="897"/>
      <c r="I2159" s="898"/>
      <c r="J2159" s="898"/>
      <c r="K2159" s="899"/>
      <c r="L2159" s="899"/>
      <c r="M2159" s="899"/>
      <c r="N2159" s="899"/>
      <c r="O2159" s="899"/>
      <c r="P2159" s="899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96"/>
      <c r="E2160" s="677"/>
      <c r="F2160" s="677"/>
      <c r="G2160" s="677"/>
      <c r="H2160" s="897"/>
      <c r="I2160" s="898"/>
      <c r="J2160" s="898"/>
      <c r="K2160" s="899"/>
      <c r="L2160" s="899"/>
      <c r="M2160" s="899"/>
      <c r="N2160" s="899"/>
      <c r="O2160" s="899"/>
      <c r="P2160" s="899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96"/>
      <c r="E2161" s="677"/>
      <c r="F2161" s="677"/>
      <c r="G2161" s="677"/>
      <c r="H2161" s="897"/>
      <c r="I2161" s="898"/>
      <c r="J2161" s="898"/>
      <c r="K2161" s="899"/>
      <c r="L2161" s="899"/>
      <c r="M2161" s="899"/>
      <c r="N2161" s="899"/>
      <c r="O2161" s="899"/>
      <c r="P2161" s="899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96"/>
      <c r="E2162" s="677"/>
      <c r="F2162" s="677"/>
      <c r="G2162" s="677"/>
      <c r="H2162" s="897"/>
      <c r="I2162" s="898"/>
      <c r="J2162" s="898"/>
      <c r="K2162" s="899"/>
      <c r="L2162" s="899"/>
      <c r="M2162" s="899"/>
      <c r="N2162" s="899"/>
      <c r="O2162" s="899"/>
      <c r="P2162" s="899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96"/>
      <c r="E2163" s="677"/>
      <c r="F2163" s="677"/>
      <c r="G2163" s="677"/>
      <c r="H2163" s="897"/>
      <c r="I2163" s="898"/>
      <c r="J2163" s="898"/>
      <c r="K2163" s="899"/>
      <c r="L2163" s="899"/>
      <c r="M2163" s="899"/>
      <c r="N2163" s="899"/>
      <c r="O2163" s="899"/>
      <c r="P2163" s="899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96"/>
      <c r="E2164" s="677"/>
      <c r="F2164" s="677"/>
      <c r="G2164" s="677"/>
      <c r="H2164" s="897"/>
      <c r="I2164" s="898"/>
      <c r="J2164" s="898"/>
      <c r="K2164" s="899"/>
      <c r="L2164" s="899"/>
      <c r="M2164" s="899"/>
      <c r="N2164" s="899"/>
      <c r="O2164" s="899"/>
      <c r="P2164" s="899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96"/>
      <c r="E2165" s="677"/>
      <c r="F2165" s="677"/>
      <c r="G2165" s="677"/>
      <c r="H2165" s="897"/>
      <c r="I2165" s="898"/>
      <c r="J2165" s="898"/>
      <c r="K2165" s="899"/>
      <c r="L2165" s="899"/>
      <c r="M2165" s="899"/>
      <c r="N2165" s="899"/>
      <c r="O2165" s="899"/>
      <c r="P2165" s="899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96"/>
      <c r="E2166" s="677"/>
      <c r="F2166" s="677"/>
      <c r="G2166" s="677"/>
      <c r="H2166" s="897"/>
      <c r="I2166" s="898"/>
      <c r="J2166" s="898"/>
      <c r="K2166" s="899"/>
      <c r="L2166" s="899"/>
      <c r="M2166" s="899"/>
      <c r="N2166" s="899"/>
      <c r="O2166" s="899"/>
      <c r="P2166" s="899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96"/>
      <c r="E2167" s="677"/>
      <c r="F2167" s="677"/>
      <c r="G2167" s="677"/>
      <c r="H2167" s="897"/>
      <c r="I2167" s="898"/>
      <c r="J2167" s="898"/>
      <c r="K2167" s="899"/>
      <c r="L2167" s="899"/>
      <c r="M2167" s="899"/>
      <c r="N2167" s="899"/>
      <c r="O2167" s="899"/>
      <c r="P2167" s="899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96"/>
      <c r="E2168" s="677"/>
      <c r="F2168" s="677"/>
      <c r="G2168" s="677"/>
      <c r="H2168" s="897"/>
      <c r="I2168" s="898"/>
      <c r="J2168" s="898"/>
      <c r="K2168" s="899"/>
      <c r="L2168" s="899"/>
      <c r="M2168" s="899"/>
      <c r="N2168" s="899"/>
      <c r="O2168" s="899"/>
      <c r="P2168" s="899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96"/>
      <c r="E2169" s="677"/>
      <c r="F2169" s="677"/>
      <c r="G2169" s="677"/>
      <c r="H2169" s="897"/>
      <c r="I2169" s="898"/>
      <c r="J2169" s="898"/>
      <c r="K2169" s="899"/>
      <c r="L2169" s="899"/>
      <c r="M2169" s="899"/>
      <c r="N2169" s="899"/>
      <c r="O2169" s="899"/>
      <c r="P2169" s="899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96"/>
      <c r="E2170" s="677"/>
      <c r="F2170" s="677"/>
      <c r="G2170" s="677"/>
      <c r="H2170" s="897"/>
      <c r="I2170" s="898"/>
      <c r="J2170" s="898"/>
      <c r="K2170" s="899"/>
      <c r="L2170" s="899"/>
      <c r="M2170" s="899"/>
      <c r="N2170" s="899"/>
      <c r="O2170" s="899"/>
      <c r="P2170" s="899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96"/>
      <c r="E2171" s="677"/>
      <c r="F2171" s="677"/>
      <c r="G2171" s="677"/>
      <c r="H2171" s="897"/>
      <c r="I2171" s="898"/>
      <c r="J2171" s="898"/>
      <c r="K2171" s="899"/>
      <c r="L2171" s="899"/>
      <c r="M2171" s="899"/>
      <c r="N2171" s="899"/>
      <c r="O2171" s="899"/>
      <c r="P2171" s="899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96"/>
      <c r="E2172" s="677"/>
      <c r="F2172" s="677"/>
      <c r="G2172" s="677"/>
      <c r="H2172" s="897"/>
      <c r="I2172" s="898"/>
      <c r="J2172" s="898"/>
      <c r="K2172" s="899"/>
      <c r="L2172" s="899"/>
      <c r="M2172" s="899"/>
      <c r="N2172" s="899"/>
      <c r="O2172" s="899"/>
      <c r="P2172" s="899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96"/>
      <c r="E2173" s="677"/>
      <c r="F2173" s="677"/>
      <c r="G2173" s="677"/>
      <c r="H2173" s="897"/>
      <c r="I2173" s="898"/>
      <c r="J2173" s="898"/>
      <c r="K2173" s="899"/>
      <c r="L2173" s="899"/>
      <c r="M2173" s="899"/>
      <c r="N2173" s="899"/>
      <c r="O2173" s="899"/>
      <c r="P2173" s="899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96"/>
      <c r="E2174" s="677"/>
      <c r="F2174" s="677"/>
      <c r="G2174" s="677"/>
      <c r="H2174" s="897"/>
      <c r="I2174" s="898"/>
      <c r="J2174" s="898"/>
      <c r="K2174" s="899"/>
      <c r="L2174" s="899"/>
      <c r="M2174" s="899"/>
      <c r="N2174" s="899"/>
      <c r="O2174" s="899"/>
      <c r="P2174" s="899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96"/>
      <c r="E2175" s="677"/>
      <c r="F2175" s="677"/>
      <c r="G2175" s="677"/>
      <c r="H2175" s="897"/>
      <c r="I2175" s="898"/>
      <c r="J2175" s="898"/>
      <c r="K2175" s="899"/>
      <c r="L2175" s="899"/>
      <c r="M2175" s="899"/>
      <c r="N2175" s="899"/>
      <c r="O2175" s="899"/>
      <c r="P2175" s="899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96"/>
      <c r="E2176" s="677"/>
      <c r="F2176" s="677"/>
      <c r="G2176" s="677"/>
      <c r="H2176" s="897"/>
      <c r="I2176" s="898"/>
      <c r="J2176" s="898"/>
      <c r="K2176" s="899"/>
      <c r="L2176" s="899"/>
      <c r="M2176" s="899"/>
      <c r="N2176" s="899"/>
      <c r="O2176" s="899"/>
      <c r="P2176" s="899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96"/>
      <c r="E2177" s="677"/>
      <c r="F2177" s="677"/>
      <c r="G2177" s="677"/>
      <c r="H2177" s="897"/>
      <c r="I2177" s="898"/>
      <c r="J2177" s="898"/>
      <c r="K2177" s="899"/>
      <c r="L2177" s="899"/>
      <c r="M2177" s="899"/>
      <c r="N2177" s="899"/>
      <c r="O2177" s="899"/>
      <c r="P2177" s="899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96"/>
      <c r="E2178" s="677"/>
      <c r="F2178" s="677"/>
      <c r="G2178" s="677"/>
      <c r="H2178" s="897"/>
      <c r="I2178" s="898"/>
      <c r="J2178" s="898"/>
      <c r="K2178" s="899"/>
      <c r="L2178" s="899"/>
      <c r="M2178" s="899"/>
      <c r="N2178" s="899"/>
      <c r="O2178" s="899"/>
      <c r="P2178" s="899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96"/>
      <c r="E2179" s="677"/>
      <c r="F2179" s="677"/>
      <c r="G2179" s="677"/>
      <c r="H2179" s="897"/>
      <c r="I2179" s="898"/>
      <c r="J2179" s="898"/>
      <c r="K2179" s="899"/>
      <c r="L2179" s="899"/>
      <c r="M2179" s="899"/>
      <c r="N2179" s="899"/>
      <c r="O2179" s="899"/>
      <c r="P2179" s="899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96"/>
      <c r="E2180" s="677"/>
      <c r="F2180" s="677"/>
      <c r="G2180" s="677"/>
      <c r="H2180" s="897"/>
      <c r="I2180" s="898"/>
      <c r="J2180" s="898"/>
      <c r="K2180" s="899"/>
      <c r="L2180" s="899"/>
      <c r="M2180" s="899"/>
      <c r="N2180" s="899"/>
      <c r="O2180" s="899"/>
      <c r="P2180" s="899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96"/>
      <c r="E2181" s="677"/>
      <c r="F2181" s="677"/>
      <c r="G2181" s="677"/>
      <c r="H2181" s="897"/>
      <c r="I2181" s="898"/>
      <c r="J2181" s="898"/>
      <c r="K2181" s="899"/>
      <c r="L2181" s="899"/>
      <c r="M2181" s="899"/>
      <c r="N2181" s="899"/>
      <c r="O2181" s="899"/>
      <c r="P2181" s="899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96"/>
      <c r="E2182" s="677"/>
      <c r="F2182" s="677"/>
      <c r="G2182" s="677"/>
      <c r="H2182" s="897"/>
      <c r="I2182" s="898"/>
      <c r="J2182" s="898"/>
      <c r="K2182" s="899"/>
      <c r="L2182" s="899"/>
      <c r="M2182" s="899"/>
      <c r="N2182" s="899"/>
      <c r="O2182" s="899"/>
      <c r="P2182" s="899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96"/>
      <c r="E2183" s="677"/>
      <c r="F2183" s="677"/>
      <c r="G2183" s="677"/>
      <c r="H2183" s="897"/>
      <c r="I2183" s="898"/>
      <c r="J2183" s="898"/>
      <c r="K2183" s="899"/>
      <c r="L2183" s="899"/>
      <c r="M2183" s="899"/>
      <c r="N2183" s="899"/>
      <c r="O2183" s="899"/>
      <c r="P2183" s="899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96"/>
      <c r="E2184" s="677"/>
      <c r="F2184" s="677"/>
      <c r="G2184" s="677"/>
      <c r="H2184" s="897"/>
      <c r="I2184" s="898"/>
      <c r="J2184" s="898"/>
      <c r="K2184" s="899"/>
      <c r="L2184" s="899"/>
      <c r="M2184" s="899"/>
      <c r="N2184" s="899"/>
      <c r="O2184" s="899"/>
      <c r="P2184" s="899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96"/>
      <c r="E2185" s="677"/>
      <c r="F2185" s="677"/>
      <c r="G2185" s="677"/>
      <c r="H2185" s="897"/>
      <c r="I2185" s="898"/>
      <c r="J2185" s="898"/>
      <c r="K2185" s="899"/>
      <c r="L2185" s="899"/>
      <c r="M2185" s="899"/>
      <c r="N2185" s="899"/>
      <c r="O2185" s="899"/>
      <c r="P2185" s="899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96"/>
      <c r="E2186" s="677"/>
      <c r="F2186" s="677"/>
      <c r="G2186" s="677"/>
      <c r="H2186" s="897"/>
      <c r="I2186" s="898"/>
      <c r="J2186" s="898"/>
      <c r="K2186" s="899"/>
      <c r="L2186" s="899"/>
      <c r="M2186" s="899"/>
      <c r="N2186" s="899"/>
      <c r="O2186" s="899"/>
      <c r="P2186" s="899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96"/>
      <c r="E2187" s="677"/>
      <c r="F2187" s="677"/>
      <c r="G2187" s="677"/>
      <c r="H2187" s="897"/>
      <c r="I2187" s="898"/>
      <c r="J2187" s="898"/>
      <c r="K2187" s="899"/>
      <c r="L2187" s="899"/>
      <c r="M2187" s="899"/>
      <c r="N2187" s="899"/>
      <c r="O2187" s="899"/>
      <c r="P2187" s="899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96"/>
      <c r="E2188" s="677"/>
      <c r="F2188" s="677"/>
      <c r="G2188" s="677"/>
      <c r="H2188" s="897"/>
      <c r="I2188" s="898"/>
      <c r="J2188" s="898"/>
      <c r="K2188" s="899"/>
      <c r="L2188" s="899"/>
      <c r="M2188" s="899"/>
      <c r="N2188" s="899"/>
      <c r="O2188" s="899"/>
      <c r="P2188" s="899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96"/>
      <c r="E2189" s="677"/>
      <c r="F2189" s="677"/>
      <c r="G2189" s="677"/>
      <c r="H2189" s="897"/>
      <c r="I2189" s="898"/>
      <c r="J2189" s="898"/>
      <c r="K2189" s="899"/>
      <c r="L2189" s="899"/>
      <c r="M2189" s="899"/>
      <c r="N2189" s="899"/>
      <c r="O2189" s="899"/>
      <c r="P2189" s="899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96"/>
      <c r="E2190" s="677"/>
      <c r="F2190" s="677"/>
      <c r="G2190" s="677"/>
      <c r="H2190" s="897"/>
      <c r="I2190" s="898"/>
      <c r="J2190" s="898"/>
      <c r="K2190" s="899"/>
      <c r="L2190" s="899"/>
      <c r="M2190" s="899"/>
      <c r="N2190" s="899"/>
      <c r="O2190" s="899"/>
      <c r="P2190" s="899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96"/>
      <c r="E2191" s="677"/>
      <c r="F2191" s="677"/>
      <c r="G2191" s="677"/>
      <c r="H2191" s="897"/>
      <c r="I2191" s="898"/>
      <c r="J2191" s="898"/>
      <c r="K2191" s="899"/>
      <c r="L2191" s="899"/>
      <c r="M2191" s="899"/>
      <c r="N2191" s="899"/>
      <c r="O2191" s="899"/>
      <c r="P2191" s="899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96"/>
      <c r="E2192" s="677"/>
      <c r="F2192" s="677"/>
      <c r="G2192" s="677"/>
      <c r="H2192" s="897"/>
      <c r="I2192" s="898"/>
      <c r="J2192" s="898"/>
      <c r="K2192" s="899"/>
      <c r="L2192" s="899"/>
      <c r="M2192" s="899"/>
      <c r="N2192" s="899"/>
      <c r="O2192" s="899"/>
      <c r="P2192" s="899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96"/>
      <c r="E2193" s="677"/>
      <c r="F2193" s="677"/>
      <c r="G2193" s="677"/>
      <c r="H2193" s="897"/>
      <c r="I2193" s="898"/>
      <c r="J2193" s="898"/>
      <c r="K2193" s="899"/>
      <c r="L2193" s="899"/>
      <c r="M2193" s="899"/>
      <c r="N2193" s="899"/>
      <c r="O2193" s="899"/>
      <c r="P2193" s="899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96"/>
      <c r="E2194" s="677"/>
      <c r="F2194" s="677"/>
      <c r="G2194" s="677"/>
      <c r="H2194" s="897"/>
      <c r="I2194" s="898"/>
      <c r="J2194" s="898"/>
      <c r="K2194" s="899"/>
      <c r="L2194" s="899"/>
      <c r="M2194" s="899"/>
      <c r="N2194" s="899"/>
      <c r="O2194" s="899"/>
      <c r="P2194" s="899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96"/>
      <c r="E2195" s="677"/>
      <c r="F2195" s="677"/>
      <c r="G2195" s="677"/>
      <c r="H2195" s="897"/>
      <c r="I2195" s="898"/>
      <c r="J2195" s="898"/>
      <c r="K2195" s="899"/>
      <c r="L2195" s="899"/>
      <c r="M2195" s="899"/>
      <c r="N2195" s="899"/>
      <c r="O2195" s="899"/>
      <c r="P2195" s="899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96"/>
      <c r="E2196" s="677"/>
      <c r="F2196" s="677"/>
      <c r="G2196" s="677"/>
      <c r="H2196" s="897"/>
      <c r="I2196" s="898"/>
      <c r="J2196" s="898"/>
      <c r="K2196" s="899"/>
      <c r="L2196" s="899"/>
      <c r="M2196" s="899"/>
      <c r="N2196" s="899"/>
      <c r="O2196" s="899"/>
      <c r="P2196" s="899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96"/>
      <c r="E2197" s="677"/>
      <c r="F2197" s="677"/>
      <c r="G2197" s="677"/>
      <c r="H2197" s="897"/>
      <c r="I2197" s="898"/>
      <c r="J2197" s="898"/>
      <c r="K2197" s="899"/>
      <c r="L2197" s="899"/>
      <c r="M2197" s="899"/>
      <c r="N2197" s="899"/>
      <c r="O2197" s="899"/>
      <c r="P2197" s="899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96"/>
      <c r="E2198" s="677"/>
      <c r="F2198" s="677"/>
      <c r="G2198" s="677"/>
      <c r="H2198" s="897"/>
      <c r="I2198" s="898"/>
      <c r="J2198" s="898"/>
      <c r="K2198" s="899"/>
      <c r="L2198" s="899"/>
      <c r="M2198" s="899"/>
      <c r="N2198" s="899"/>
      <c r="O2198" s="899"/>
      <c r="P2198" s="899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96"/>
      <c r="E2199" s="677"/>
      <c r="F2199" s="677"/>
      <c r="G2199" s="677"/>
      <c r="H2199" s="897"/>
      <c r="I2199" s="898"/>
      <c r="J2199" s="898"/>
      <c r="K2199" s="899"/>
      <c r="L2199" s="899"/>
      <c r="M2199" s="899"/>
      <c r="N2199" s="899"/>
      <c r="O2199" s="899"/>
      <c r="P2199" s="899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96"/>
      <c r="E2200" s="677"/>
      <c r="F2200" s="677"/>
      <c r="G2200" s="677"/>
      <c r="H2200" s="897"/>
      <c r="I2200" s="898"/>
      <c r="J2200" s="898"/>
      <c r="K2200" s="899"/>
      <c r="L2200" s="899"/>
      <c r="M2200" s="899"/>
      <c r="N2200" s="899"/>
      <c r="O2200" s="899"/>
      <c r="P2200" s="899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96"/>
      <c r="E2201" s="677"/>
      <c r="F2201" s="677"/>
      <c r="G2201" s="677"/>
      <c r="H2201" s="897"/>
      <c r="I2201" s="898"/>
      <c r="J2201" s="898"/>
      <c r="K2201" s="899"/>
      <c r="L2201" s="899"/>
      <c r="M2201" s="899"/>
      <c r="N2201" s="899"/>
      <c r="O2201" s="899"/>
      <c r="P2201" s="899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96"/>
      <c r="E2202" s="677"/>
      <c r="F2202" s="677"/>
      <c r="G2202" s="677"/>
      <c r="H2202" s="897"/>
      <c r="I2202" s="898"/>
      <c r="J2202" s="898"/>
      <c r="K2202" s="899"/>
      <c r="L2202" s="899"/>
      <c r="M2202" s="899"/>
      <c r="N2202" s="899"/>
      <c r="O2202" s="899"/>
      <c r="P2202" s="899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96"/>
      <c r="E2203" s="677"/>
      <c r="F2203" s="677"/>
      <c r="G2203" s="677"/>
      <c r="H2203" s="897"/>
      <c r="I2203" s="898"/>
      <c r="J2203" s="898"/>
      <c r="K2203" s="899"/>
      <c r="L2203" s="899"/>
      <c r="M2203" s="899"/>
      <c r="N2203" s="899"/>
      <c r="O2203" s="899"/>
      <c r="P2203" s="899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96"/>
      <c r="E2204" s="677"/>
      <c r="F2204" s="677"/>
      <c r="G2204" s="677"/>
      <c r="H2204" s="897"/>
      <c r="I2204" s="898"/>
      <c r="J2204" s="898"/>
      <c r="K2204" s="899"/>
      <c r="L2204" s="899"/>
      <c r="M2204" s="899"/>
      <c r="N2204" s="899"/>
      <c r="O2204" s="899"/>
      <c r="P2204" s="899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96"/>
      <c r="E2205" s="677"/>
      <c r="F2205" s="677"/>
      <c r="G2205" s="677"/>
      <c r="H2205" s="897"/>
      <c r="I2205" s="898"/>
      <c r="J2205" s="898"/>
      <c r="K2205" s="899"/>
      <c r="L2205" s="899"/>
      <c r="M2205" s="899"/>
      <c r="N2205" s="899"/>
      <c r="O2205" s="899"/>
      <c r="P2205" s="899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96"/>
      <c r="E2206" s="677"/>
      <c r="F2206" s="677"/>
      <c r="G2206" s="677"/>
      <c r="H2206" s="897"/>
      <c r="I2206" s="898"/>
      <c r="J2206" s="898"/>
      <c r="K2206" s="899"/>
      <c r="L2206" s="899"/>
      <c r="M2206" s="899"/>
      <c r="N2206" s="899"/>
      <c r="O2206" s="899"/>
      <c r="P2206" s="899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96"/>
      <c r="E2207" s="677"/>
      <c r="F2207" s="677"/>
      <c r="G2207" s="677"/>
      <c r="H2207" s="897"/>
      <c r="I2207" s="898"/>
      <c r="J2207" s="898"/>
      <c r="K2207" s="899"/>
      <c r="L2207" s="899"/>
      <c r="M2207" s="899"/>
      <c r="N2207" s="899"/>
      <c r="O2207" s="899"/>
      <c r="P2207" s="899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96"/>
      <c r="E2208" s="677"/>
      <c r="F2208" s="677"/>
      <c r="G2208" s="677"/>
      <c r="H2208" s="897"/>
      <c r="I2208" s="898"/>
      <c r="J2208" s="898"/>
      <c r="K2208" s="899"/>
      <c r="L2208" s="899"/>
      <c r="M2208" s="899"/>
      <c r="N2208" s="899"/>
      <c r="O2208" s="899"/>
      <c r="P2208" s="899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96"/>
      <c r="E2209" s="677"/>
      <c r="F2209" s="677"/>
      <c r="G2209" s="677"/>
      <c r="H2209" s="897"/>
      <c r="I2209" s="898"/>
      <c r="J2209" s="898"/>
      <c r="K2209" s="899"/>
      <c r="L2209" s="899"/>
      <c r="M2209" s="899"/>
      <c r="N2209" s="899"/>
      <c r="O2209" s="899"/>
      <c r="P2209" s="899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96"/>
      <c r="E2210" s="677"/>
      <c r="F2210" s="677"/>
      <c r="G2210" s="677"/>
      <c r="H2210" s="897"/>
      <c r="I2210" s="898"/>
      <c r="J2210" s="898"/>
      <c r="K2210" s="899"/>
      <c r="L2210" s="899"/>
      <c r="M2210" s="899"/>
      <c r="N2210" s="899"/>
      <c r="O2210" s="899"/>
      <c r="P2210" s="899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96"/>
      <c r="E2211" s="677"/>
      <c r="F2211" s="677"/>
      <c r="G2211" s="677"/>
      <c r="H2211" s="897"/>
      <c r="I2211" s="898"/>
      <c r="J2211" s="898"/>
      <c r="K2211" s="899"/>
      <c r="L2211" s="899"/>
      <c r="M2211" s="899"/>
      <c r="N2211" s="899"/>
      <c r="O2211" s="899"/>
      <c r="P2211" s="899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96"/>
      <c r="E2212" s="677"/>
      <c r="F2212" s="677"/>
      <c r="G2212" s="677"/>
      <c r="H2212" s="897"/>
      <c r="I2212" s="898"/>
      <c r="J2212" s="898"/>
      <c r="K2212" s="899"/>
      <c r="L2212" s="899"/>
      <c r="M2212" s="899"/>
      <c r="N2212" s="899"/>
      <c r="O2212" s="899"/>
      <c r="P2212" s="899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96"/>
      <c r="E2213" s="677"/>
      <c r="F2213" s="677"/>
      <c r="G2213" s="677"/>
      <c r="H2213" s="897"/>
      <c r="I2213" s="898"/>
      <c r="J2213" s="898"/>
      <c r="K2213" s="899"/>
      <c r="L2213" s="899"/>
      <c r="M2213" s="899"/>
      <c r="N2213" s="899"/>
      <c r="O2213" s="899"/>
      <c r="P2213" s="899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96"/>
      <c r="E2214" s="677"/>
      <c r="F2214" s="677"/>
      <c r="G2214" s="677"/>
      <c r="H2214" s="897"/>
      <c r="I2214" s="898"/>
      <c r="J2214" s="898"/>
      <c r="K2214" s="899"/>
      <c r="L2214" s="899"/>
      <c r="M2214" s="899"/>
      <c r="N2214" s="899"/>
      <c r="O2214" s="899"/>
      <c r="P2214" s="899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96"/>
      <c r="E2215" s="677"/>
      <c r="F2215" s="677"/>
      <c r="G2215" s="677"/>
      <c r="H2215" s="897"/>
      <c r="I2215" s="898"/>
      <c r="J2215" s="898"/>
      <c r="K2215" s="899"/>
      <c r="L2215" s="899"/>
      <c r="M2215" s="899"/>
      <c r="N2215" s="899"/>
      <c r="O2215" s="899"/>
      <c r="P2215" s="899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96"/>
      <c r="E2216" s="677"/>
      <c r="F2216" s="677"/>
      <c r="G2216" s="677"/>
      <c r="H2216" s="897"/>
      <c r="I2216" s="898"/>
      <c r="J2216" s="898"/>
      <c r="K2216" s="899"/>
      <c r="L2216" s="899"/>
      <c r="M2216" s="899"/>
      <c r="N2216" s="899"/>
      <c r="O2216" s="899"/>
      <c r="P2216" s="899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96"/>
      <c r="E2217" s="677"/>
      <c r="F2217" s="677"/>
      <c r="G2217" s="677"/>
      <c r="H2217" s="897"/>
      <c r="I2217" s="898"/>
      <c r="J2217" s="898"/>
      <c r="K2217" s="899"/>
      <c r="L2217" s="899"/>
      <c r="M2217" s="899"/>
      <c r="N2217" s="899"/>
      <c r="O2217" s="899"/>
      <c r="P2217" s="899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96"/>
      <c r="E2218" s="677"/>
      <c r="F2218" s="677"/>
      <c r="G2218" s="677"/>
      <c r="H2218" s="897"/>
      <c r="I2218" s="898"/>
      <c r="J2218" s="898"/>
      <c r="K2218" s="899"/>
      <c r="L2218" s="899"/>
      <c r="M2218" s="899"/>
      <c r="N2218" s="899"/>
      <c r="O2218" s="899"/>
      <c r="P2218" s="899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96"/>
      <c r="E2219" s="677"/>
      <c r="F2219" s="677"/>
      <c r="G2219" s="677"/>
      <c r="H2219" s="897"/>
      <c r="I2219" s="898"/>
      <c r="J2219" s="898"/>
      <c r="K2219" s="899"/>
      <c r="L2219" s="899"/>
      <c r="M2219" s="899"/>
      <c r="N2219" s="899"/>
      <c r="O2219" s="899"/>
      <c r="P2219" s="899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96"/>
      <c r="E2220" s="677"/>
      <c r="F2220" s="677"/>
      <c r="G2220" s="677"/>
      <c r="H2220" s="897"/>
      <c r="I2220" s="898"/>
      <c r="J2220" s="898"/>
      <c r="K2220" s="899"/>
      <c r="L2220" s="899"/>
      <c r="M2220" s="899"/>
      <c r="N2220" s="899"/>
      <c r="O2220" s="899"/>
      <c r="P2220" s="899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96"/>
      <c r="E2221" s="677"/>
      <c r="F2221" s="677"/>
      <c r="G2221" s="677"/>
      <c r="H2221" s="897"/>
      <c r="I2221" s="898"/>
      <c r="J2221" s="898"/>
      <c r="K2221" s="899"/>
      <c r="L2221" s="899"/>
      <c r="M2221" s="899"/>
      <c r="N2221" s="899"/>
      <c r="O2221" s="899"/>
      <c r="P2221" s="899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96"/>
      <c r="E2222" s="677"/>
      <c r="F2222" s="677"/>
      <c r="G2222" s="677"/>
      <c r="H2222" s="897"/>
      <c r="I2222" s="898"/>
      <c r="J2222" s="898"/>
      <c r="K2222" s="899"/>
      <c r="L2222" s="899"/>
      <c r="M2222" s="899"/>
      <c r="N2222" s="899"/>
      <c r="O2222" s="899"/>
      <c r="P2222" s="899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96"/>
      <c r="E2223" s="677"/>
      <c r="F2223" s="677"/>
      <c r="G2223" s="677"/>
      <c r="H2223" s="897"/>
      <c r="I2223" s="898"/>
      <c r="J2223" s="898"/>
      <c r="K2223" s="899"/>
      <c r="L2223" s="899"/>
      <c r="M2223" s="899"/>
      <c r="N2223" s="899"/>
      <c r="O2223" s="899"/>
      <c r="P2223" s="899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96"/>
      <c r="E2224" s="677"/>
      <c r="F2224" s="677"/>
      <c r="G2224" s="677"/>
      <c r="H2224" s="897"/>
      <c r="I2224" s="898"/>
      <c r="J2224" s="898"/>
      <c r="K2224" s="899"/>
      <c r="L2224" s="899"/>
      <c r="M2224" s="899"/>
      <c r="N2224" s="899"/>
      <c r="O2224" s="899"/>
      <c r="P2224" s="899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96"/>
      <c r="E2225" s="677"/>
      <c r="F2225" s="677"/>
      <c r="G2225" s="677"/>
      <c r="H2225" s="897"/>
      <c r="I2225" s="898"/>
      <c r="J2225" s="898"/>
      <c r="K2225" s="899"/>
      <c r="L2225" s="899"/>
      <c r="M2225" s="899"/>
      <c r="N2225" s="899"/>
      <c r="O2225" s="899"/>
      <c r="P2225" s="899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96"/>
      <c r="E2226" s="677"/>
      <c r="F2226" s="677"/>
      <c r="G2226" s="677"/>
      <c r="H2226" s="897"/>
      <c r="I2226" s="898"/>
      <c r="J2226" s="898"/>
      <c r="K2226" s="899"/>
      <c r="L2226" s="899"/>
      <c r="M2226" s="899"/>
      <c r="N2226" s="899"/>
      <c r="O2226" s="899"/>
      <c r="P2226" s="899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96"/>
      <c r="E2227" s="677"/>
      <c r="F2227" s="677"/>
      <c r="G2227" s="677"/>
      <c r="H2227" s="897"/>
      <c r="I2227" s="898"/>
      <c r="J2227" s="898"/>
      <c r="K2227" s="899"/>
      <c r="L2227" s="899"/>
      <c r="M2227" s="899"/>
      <c r="N2227" s="899"/>
      <c r="O2227" s="899"/>
      <c r="P2227" s="899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96"/>
      <c r="E2228" s="677"/>
      <c r="F2228" s="677"/>
      <c r="G2228" s="677"/>
      <c r="H2228" s="897"/>
      <c r="I2228" s="898"/>
      <c r="J2228" s="898"/>
      <c r="K2228" s="899"/>
      <c r="L2228" s="899"/>
      <c r="M2228" s="899"/>
      <c r="N2228" s="899"/>
      <c r="O2228" s="899"/>
      <c r="P2228" s="899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96"/>
      <c r="E2229" s="677"/>
      <c r="F2229" s="677"/>
      <c r="G2229" s="677"/>
      <c r="H2229" s="897"/>
      <c r="I2229" s="898"/>
      <c r="J2229" s="898"/>
      <c r="K2229" s="899"/>
      <c r="L2229" s="899"/>
      <c r="M2229" s="899"/>
      <c r="N2229" s="899"/>
      <c r="O2229" s="899"/>
      <c r="P2229" s="899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96"/>
      <c r="E2230" s="677"/>
      <c r="F2230" s="677"/>
      <c r="G2230" s="677"/>
      <c r="H2230" s="897"/>
      <c r="I2230" s="898"/>
      <c r="J2230" s="898"/>
      <c r="K2230" s="899"/>
      <c r="L2230" s="899"/>
      <c r="M2230" s="899"/>
      <c r="N2230" s="899"/>
      <c r="O2230" s="899"/>
      <c r="P2230" s="899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96"/>
      <c r="E2231" s="677"/>
      <c r="F2231" s="677"/>
      <c r="G2231" s="677"/>
      <c r="H2231" s="897"/>
      <c r="I2231" s="898"/>
      <c r="J2231" s="898"/>
      <c r="K2231" s="899"/>
      <c r="L2231" s="899"/>
      <c r="M2231" s="899"/>
      <c r="N2231" s="899"/>
      <c r="O2231" s="899"/>
      <c r="P2231" s="899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96"/>
      <c r="E2232" s="677"/>
      <c r="F2232" s="677"/>
      <c r="G2232" s="677"/>
      <c r="H2232" s="897"/>
      <c r="I2232" s="898"/>
      <c r="J2232" s="898"/>
      <c r="K2232" s="899"/>
      <c r="L2232" s="899"/>
      <c r="M2232" s="899"/>
      <c r="N2232" s="899"/>
      <c r="O2232" s="899"/>
      <c r="P2232" s="899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96"/>
      <c r="E2233" s="677"/>
      <c r="F2233" s="677"/>
      <c r="G2233" s="677"/>
      <c r="H2233" s="897"/>
      <c r="I2233" s="898"/>
      <c r="J2233" s="898"/>
      <c r="K2233" s="899"/>
      <c r="L2233" s="899"/>
      <c r="M2233" s="899"/>
      <c r="N2233" s="899"/>
      <c r="O2233" s="899"/>
      <c r="P2233" s="899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96"/>
      <c r="E2234" s="677"/>
      <c r="F2234" s="677"/>
      <c r="G2234" s="677"/>
      <c r="H2234" s="897"/>
      <c r="I2234" s="898"/>
      <c r="J2234" s="898"/>
      <c r="K2234" s="899"/>
      <c r="L2234" s="899"/>
      <c r="M2234" s="899"/>
      <c r="N2234" s="899"/>
      <c r="O2234" s="899"/>
      <c r="P2234" s="899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96"/>
      <c r="E2235" s="677"/>
      <c r="F2235" s="677"/>
      <c r="G2235" s="677"/>
      <c r="H2235" s="897"/>
      <c r="I2235" s="898"/>
      <c r="J2235" s="898"/>
      <c r="K2235" s="899"/>
      <c r="L2235" s="899"/>
      <c r="M2235" s="899"/>
      <c r="N2235" s="899"/>
      <c r="O2235" s="899"/>
      <c r="P2235" s="899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96"/>
      <c r="E2236" s="677"/>
      <c r="F2236" s="677"/>
      <c r="G2236" s="677"/>
      <c r="H2236" s="897"/>
      <c r="I2236" s="898"/>
      <c r="J2236" s="898"/>
      <c r="K2236" s="899"/>
      <c r="L2236" s="899"/>
      <c r="M2236" s="899"/>
      <c r="N2236" s="899"/>
      <c r="O2236" s="899"/>
      <c r="P2236" s="899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96"/>
      <c r="E2237" s="677"/>
      <c r="F2237" s="677"/>
      <c r="G2237" s="677"/>
      <c r="H2237" s="897"/>
      <c r="I2237" s="898"/>
      <c r="J2237" s="898"/>
      <c r="K2237" s="899"/>
      <c r="L2237" s="899"/>
      <c r="M2237" s="899"/>
      <c r="N2237" s="899"/>
      <c r="O2237" s="899"/>
      <c r="P2237" s="899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96"/>
      <c r="E2238" s="677"/>
      <c r="F2238" s="677"/>
      <c r="G2238" s="677"/>
      <c r="H2238" s="897"/>
      <c r="I2238" s="898"/>
      <c r="J2238" s="898"/>
      <c r="K2238" s="899"/>
      <c r="L2238" s="899"/>
      <c r="M2238" s="899"/>
      <c r="N2238" s="899"/>
      <c r="O2238" s="899"/>
      <c r="P2238" s="899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96"/>
      <c r="E2239" s="677"/>
      <c r="F2239" s="677"/>
      <c r="G2239" s="677"/>
      <c r="H2239" s="897"/>
      <c r="I2239" s="898"/>
      <c r="J2239" s="898"/>
      <c r="K2239" s="899"/>
      <c r="L2239" s="899"/>
      <c r="M2239" s="899"/>
      <c r="N2239" s="899"/>
      <c r="O2239" s="899"/>
      <c r="P2239" s="899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96"/>
      <c r="E2240" s="677"/>
      <c r="F2240" s="677"/>
      <c r="G2240" s="677"/>
      <c r="H2240" s="897"/>
      <c r="I2240" s="898"/>
      <c r="J2240" s="898"/>
      <c r="K2240" s="899"/>
      <c r="L2240" s="899"/>
      <c r="M2240" s="899"/>
      <c r="N2240" s="899"/>
      <c r="O2240" s="899"/>
      <c r="P2240" s="899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96"/>
      <c r="E2241" s="677"/>
      <c r="F2241" s="677"/>
      <c r="G2241" s="677"/>
      <c r="H2241" s="897"/>
      <c r="I2241" s="898"/>
      <c r="J2241" s="898"/>
      <c r="K2241" s="899"/>
      <c r="L2241" s="899"/>
      <c r="M2241" s="899"/>
      <c r="N2241" s="899"/>
      <c r="O2241" s="899"/>
      <c r="P2241" s="899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96"/>
      <c r="E2242" s="677"/>
      <c r="F2242" s="677"/>
      <c r="G2242" s="677"/>
      <c r="H2242" s="897"/>
      <c r="I2242" s="898"/>
      <c r="J2242" s="898"/>
      <c r="K2242" s="899"/>
      <c r="L2242" s="899"/>
      <c r="M2242" s="899"/>
      <c r="N2242" s="899"/>
      <c r="O2242" s="899"/>
      <c r="P2242" s="899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96"/>
      <c r="E2243" s="677"/>
      <c r="F2243" s="677"/>
      <c r="G2243" s="677"/>
      <c r="H2243" s="897"/>
      <c r="I2243" s="898"/>
      <c r="J2243" s="898"/>
      <c r="K2243" s="899"/>
      <c r="L2243" s="899"/>
      <c r="M2243" s="899"/>
      <c r="N2243" s="899"/>
      <c r="O2243" s="899"/>
      <c r="P2243" s="899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96"/>
      <c r="E2244" s="677"/>
      <c r="F2244" s="677"/>
      <c r="G2244" s="677"/>
      <c r="H2244" s="897"/>
      <c r="I2244" s="898"/>
      <c r="J2244" s="898"/>
      <c r="K2244" s="899"/>
      <c r="L2244" s="899"/>
      <c r="M2244" s="899"/>
      <c r="N2244" s="899"/>
      <c r="O2244" s="899"/>
      <c r="P2244" s="899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96"/>
      <c r="E2245" s="677"/>
      <c r="F2245" s="677"/>
      <c r="G2245" s="677"/>
      <c r="H2245" s="897"/>
      <c r="I2245" s="898"/>
      <c r="J2245" s="898"/>
      <c r="K2245" s="899"/>
      <c r="L2245" s="899"/>
      <c r="M2245" s="899"/>
      <c r="N2245" s="899"/>
      <c r="O2245" s="899"/>
      <c r="P2245" s="899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96"/>
      <c r="E2246" s="677"/>
      <c r="F2246" s="677"/>
      <c r="G2246" s="677"/>
      <c r="H2246" s="897"/>
      <c r="I2246" s="898"/>
      <c r="J2246" s="898"/>
      <c r="K2246" s="899"/>
      <c r="L2246" s="899"/>
      <c r="M2246" s="899"/>
      <c r="N2246" s="899"/>
      <c r="O2246" s="899"/>
      <c r="P2246" s="899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96"/>
      <c r="E2247" s="677"/>
      <c r="F2247" s="677"/>
      <c r="G2247" s="677"/>
      <c r="H2247" s="897"/>
      <c r="I2247" s="898"/>
      <c r="J2247" s="898"/>
      <c r="K2247" s="899"/>
      <c r="L2247" s="899"/>
      <c r="M2247" s="899"/>
      <c r="N2247" s="899"/>
      <c r="O2247" s="899"/>
      <c r="P2247" s="899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96"/>
      <c r="E2248" s="677"/>
      <c r="F2248" s="677"/>
      <c r="G2248" s="677"/>
      <c r="H2248" s="897"/>
      <c r="I2248" s="898"/>
      <c r="J2248" s="898"/>
      <c r="K2248" s="899"/>
      <c r="L2248" s="899"/>
      <c r="M2248" s="899"/>
      <c r="N2248" s="899"/>
      <c r="O2248" s="899"/>
      <c r="P2248" s="899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96"/>
      <c r="E2249" s="677"/>
      <c r="F2249" s="677"/>
      <c r="G2249" s="677"/>
      <c r="H2249" s="897"/>
      <c r="I2249" s="898"/>
      <c r="J2249" s="898"/>
      <c r="K2249" s="899"/>
      <c r="L2249" s="899"/>
      <c r="M2249" s="899"/>
      <c r="N2249" s="899"/>
      <c r="O2249" s="899"/>
      <c r="P2249" s="899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96"/>
      <c r="E2250" s="677"/>
      <c r="F2250" s="677"/>
      <c r="G2250" s="677"/>
      <c r="H2250" s="897"/>
      <c r="I2250" s="898"/>
      <c r="J2250" s="898"/>
      <c r="K2250" s="899"/>
      <c r="L2250" s="899"/>
      <c r="M2250" s="899"/>
      <c r="N2250" s="899"/>
      <c r="O2250" s="899"/>
      <c r="P2250" s="899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96"/>
      <c r="E2251" s="677"/>
      <c r="F2251" s="677"/>
      <c r="G2251" s="677"/>
      <c r="H2251" s="897"/>
      <c r="I2251" s="898"/>
      <c r="J2251" s="898"/>
      <c r="K2251" s="899"/>
      <c r="L2251" s="899"/>
      <c r="M2251" s="899"/>
      <c r="N2251" s="899"/>
      <c r="O2251" s="899"/>
      <c r="P2251" s="899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96"/>
      <c r="E2252" s="677"/>
      <c r="F2252" s="677"/>
      <c r="G2252" s="677"/>
      <c r="H2252" s="897"/>
      <c r="I2252" s="898"/>
      <c r="J2252" s="898"/>
      <c r="K2252" s="899"/>
      <c r="L2252" s="899"/>
      <c r="M2252" s="899"/>
      <c r="N2252" s="899"/>
      <c r="O2252" s="899"/>
      <c r="P2252" s="899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96"/>
      <c r="E2253" s="677"/>
      <c r="F2253" s="677"/>
      <c r="G2253" s="677"/>
      <c r="H2253" s="897"/>
      <c r="I2253" s="898"/>
      <c r="J2253" s="898"/>
      <c r="K2253" s="899"/>
      <c r="L2253" s="899"/>
      <c r="M2253" s="899"/>
      <c r="N2253" s="899"/>
      <c r="O2253" s="899"/>
      <c r="P2253" s="899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96"/>
      <c r="E2254" s="677"/>
      <c r="F2254" s="677"/>
      <c r="G2254" s="677"/>
      <c r="H2254" s="897"/>
      <c r="I2254" s="898"/>
      <c r="J2254" s="898"/>
      <c r="K2254" s="899"/>
      <c r="L2254" s="899"/>
      <c r="M2254" s="899"/>
      <c r="N2254" s="899"/>
      <c r="O2254" s="899"/>
      <c r="P2254" s="899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96"/>
      <c r="E2255" s="677"/>
      <c r="F2255" s="677"/>
      <c r="G2255" s="677"/>
      <c r="H2255" s="897"/>
      <c r="I2255" s="898"/>
      <c r="J2255" s="898"/>
      <c r="K2255" s="899"/>
      <c r="L2255" s="899"/>
      <c r="M2255" s="899"/>
      <c r="N2255" s="899"/>
      <c r="O2255" s="899"/>
      <c r="P2255" s="899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96"/>
      <c r="E2256" s="677"/>
      <c r="F2256" s="677"/>
      <c r="G2256" s="677"/>
      <c r="H2256" s="897"/>
      <c r="I2256" s="898"/>
      <c r="J2256" s="898"/>
      <c r="K2256" s="899"/>
      <c r="L2256" s="899"/>
      <c r="M2256" s="899"/>
      <c r="N2256" s="899"/>
      <c r="O2256" s="899"/>
      <c r="P2256" s="899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96"/>
      <c r="E2257" s="677"/>
      <c r="F2257" s="677"/>
      <c r="G2257" s="677"/>
      <c r="H2257" s="897"/>
      <c r="I2257" s="898"/>
      <c r="J2257" s="898"/>
      <c r="K2257" s="899"/>
      <c r="L2257" s="899"/>
      <c r="M2257" s="899"/>
      <c r="N2257" s="899"/>
      <c r="O2257" s="899"/>
      <c r="P2257" s="899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96"/>
      <c r="E2258" s="677"/>
      <c r="F2258" s="677"/>
      <c r="G2258" s="677"/>
      <c r="H2258" s="897"/>
      <c r="I2258" s="898"/>
      <c r="J2258" s="898"/>
      <c r="K2258" s="899"/>
      <c r="L2258" s="899"/>
      <c r="M2258" s="899"/>
      <c r="N2258" s="899"/>
      <c r="O2258" s="899"/>
      <c r="P2258" s="899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96"/>
      <c r="E2259" s="677"/>
      <c r="F2259" s="677"/>
      <c r="G2259" s="677"/>
      <c r="H2259" s="897"/>
      <c r="I2259" s="898"/>
      <c r="J2259" s="898"/>
      <c r="K2259" s="899"/>
      <c r="L2259" s="899"/>
      <c r="M2259" s="899"/>
      <c r="N2259" s="899"/>
      <c r="O2259" s="899"/>
      <c r="P2259" s="899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96"/>
      <c r="E2260" s="677"/>
      <c r="F2260" s="677"/>
      <c r="G2260" s="677"/>
      <c r="H2260" s="897"/>
      <c r="I2260" s="898"/>
      <c r="J2260" s="898"/>
      <c r="K2260" s="899"/>
      <c r="L2260" s="899"/>
      <c r="M2260" s="899"/>
      <c r="N2260" s="899"/>
      <c r="O2260" s="899"/>
      <c r="P2260" s="899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96"/>
      <c r="E2261" s="677"/>
      <c r="F2261" s="677"/>
      <c r="G2261" s="677"/>
      <c r="H2261" s="897"/>
      <c r="I2261" s="898"/>
      <c r="J2261" s="898"/>
      <c r="K2261" s="899"/>
      <c r="L2261" s="899"/>
      <c r="M2261" s="899"/>
      <c r="N2261" s="899"/>
      <c r="O2261" s="899"/>
      <c r="P2261" s="899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96"/>
      <c r="E2262" s="677"/>
      <c r="F2262" s="677"/>
      <c r="G2262" s="677"/>
      <c r="H2262" s="897"/>
      <c r="I2262" s="898"/>
      <c r="J2262" s="898"/>
      <c r="K2262" s="899"/>
      <c r="L2262" s="899"/>
      <c r="M2262" s="899"/>
      <c r="N2262" s="899"/>
      <c r="O2262" s="899"/>
      <c r="P2262" s="899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96"/>
      <c r="E2263" s="677"/>
      <c r="F2263" s="677"/>
      <c r="G2263" s="677"/>
      <c r="H2263" s="897"/>
      <c r="I2263" s="898"/>
      <c r="J2263" s="898"/>
      <c r="K2263" s="899"/>
      <c r="L2263" s="899"/>
      <c r="M2263" s="899"/>
      <c r="N2263" s="899"/>
      <c r="O2263" s="899"/>
      <c r="P2263" s="899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96"/>
      <c r="E2264" s="677"/>
      <c r="F2264" s="677"/>
      <c r="G2264" s="677"/>
      <c r="H2264" s="897"/>
      <c r="I2264" s="898"/>
      <c r="J2264" s="898"/>
      <c r="K2264" s="899"/>
      <c r="L2264" s="899"/>
      <c r="M2264" s="899"/>
      <c r="N2264" s="899"/>
      <c r="O2264" s="899"/>
      <c r="P2264" s="899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96"/>
      <c r="E2265" s="677"/>
      <c r="F2265" s="677"/>
      <c r="G2265" s="677"/>
      <c r="H2265" s="897"/>
      <c r="I2265" s="898"/>
      <c r="J2265" s="898"/>
      <c r="K2265" s="899"/>
      <c r="L2265" s="899"/>
      <c r="M2265" s="899"/>
      <c r="N2265" s="899"/>
      <c r="O2265" s="899"/>
      <c r="P2265" s="899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96"/>
      <c r="E2266" s="677"/>
      <c r="F2266" s="677"/>
      <c r="G2266" s="677"/>
      <c r="H2266" s="897"/>
      <c r="I2266" s="898"/>
      <c r="J2266" s="898"/>
      <c r="K2266" s="899"/>
      <c r="L2266" s="899"/>
      <c r="M2266" s="899"/>
      <c r="N2266" s="899"/>
      <c r="O2266" s="899"/>
      <c r="P2266" s="899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96"/>
      <c r="E2267" s="677"/>
      <c r="F2267" s="677"/>
      <c r="G2267" s="677"/>
      <c r="H2267" s="897"/>
      <c r="I2267" s="898"/>
      <c r="J2267" s="898"/>
      <c r="K2267" s="899"/>
      <c r="L2267" s="899"/>
      <c r="M2267" s="899"/>
      <c r="N2267" s="899"/>
      <c r="O2267" s="899"/>
      <c r="P2267" s="899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96"/>
      <c r="E2268" s="677"/>
      <c r="F2268" s="677"/>
      <c r="G2268" s="677"/>
      <c r="H2268" s="897"/>
      <c r="I2268" s="898"/>
      <c r="J2268" s="898"/>
      <c r="K2268" s="899"/>
      <c r="L2268" s="899"/>
      <c r="M2268" s="899"/>
      <c r="N2268" s="899"/>
      <c r="O2268" s="899"/>
      <c r="P2268" s="899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96"/>
      <c r="E2269" s="677"/>
      <c r="F2269" s="677"/>
      <c r="G2269" s="677"/>
      <c r="H2269" s="897"/>
      <c r="I2269" s="898"/>
      <c r="J2269" s="898"/>
      <c r="K2269" s="899"/>
      <c r="L2269" s="899"/>
      <c r="M2269" s="899"/>
      <c r="N2269" s="899"/>
      <c r="O2269" s="899"/>
      <c r="P2269" s="899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96"/>
      <c r="E2270" s="677"/>
      <c r="F2270" s="677"/>
      <c r="G2270" s="677"/>
      <c r="H2270" s="897"/>
      <c r="I2270" s="898"/>
      <c r="J2270" s="898"/>
      <c r="K2270" s="899"/>
      <c r="L2270" s="899"/>
      <c r="M2270" s="899"/>
      <c r="N2270" s="899"/>
      <c r="O2270" s="899"/>
      <c r="P2270" s="899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96"/>
      <c r="E2271" s="677"/>
      <c r="F2271" s="677"/>
      <c r="G2271" s="677"/>
      <c r="H2271" s="897"/>
      <c r="I2271" s="898"/>
      <c r="J2271" s="898"/>
      <c r="K2271" s="899"/>
      <c r="L2271" s="899"/>
      <c r="M2271" s="899"/>
      <c r="N2271" s="899"/>
      <c r="O2271" s="899"/>
      <c r="P2271" s="899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96"/>
      <c r="E2272" s="677"/>
      <c r="F2272" s="677"/>
      <c r="G2272" s="677"/>
      <c r="H2272" s="897"/>
      <c r="I2272" s="898"/>
      <c r="J2272" s="898"/>
      <c r="K2272" s="899"/>
      <c r="L2272" s="899"/>
      <c r="M2272" s="899"/>
      <c r="N2272" s="899"/>
      <c r="O2272" s="899"/>
      <c r="P2272" s="899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96"/>
      <c r="E2273" s="677"/>
      <c r="F2273" s="677"/>
      <c r="G2273" s="677"/>
      <c r="H2273" s="897"/>
      <c r="I2273" s="898"/>
      <c r="J2273" s="898"/>
      <c r="K2273" s="899"/>
      <c r="L2273" s="899"/>
      <c r="M2273" s="899"/>
      <c r="N2273" s="899"/>
      <c r="O2273" s="899"/>
      <c r="P2273" s="899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96"/>
      <c r="E2274" s="677"/>
      <c r="F2274" s="677"/>
      <c r="G2274" s="677"/>
      <c r="H2274" s="897"/>
      <c r="I2274" s="898"/>
      <c r="J2274" s="898"/>
      <c r="K2274" s="899"/>
      <c r="L2274" s="899"/>
      <c r="M2274" s="899"/>
      <c r="N2274" s="899"/>
      <c r="O2274" s="899"/>
      <c r="P2274" s="899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96"/>
      <c r="E2275" s="677"/>
      <c r="F2275" s="677"/>
      <c r="G2275" s="677"/>
      <c r="H2275" s="897"/>
      <c r="I2275" s="898"/>
      <c r="J2275" s="898"/>
      <c r="K2275" s="899"/>
      <c r="L2275" s="899"/>
      <c r="M2275" s="899"/>
      <c r="N2275" s="899"/>
      <c r="O2275" s="899"/>
      <c r="P2275" s="899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96"/>
      <c r="E2276" s="677"/>
      <c r="F2276" s="677"/>
      <c r="G2276" s="677"/>
      <c r="H2276" s="897"/>
      <c r="I2276" s="898"/>
      <c r="J2276" s="898"/>
      <c r="K2276" s="899"/>
      <c r="L2276" s="899"/>
      <c r="M2276" s="899"/>
      <c r="N2276" s="899"/>
      <c r="O2276" s="899"/>
      <c r="P2276" s="899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96"/>
      <c r="E2277" s="677"/>
      <c r="F2277" s="677"/>
      <c r="G2277" s="677"/>
      <c r="H2277" s="897"/>
      <c r="I2277" s="898"/>
      <c r="J2277" s="898"/>
      <c r="K2277" s="899"/>
      <c r="L2277" s="899"/>
      <c r="M2277" s="899"/>
      <c r="N2277" s="899"/>
      <c r="O2277" s="899"/>
      <c r="P2277" s="899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96"/>
      <c r="E2278" s="677"/>
      <c r="F2278" s="677"/>
      <c r="G2278" s="677"/>
      <c r="H2278" s="897"/>
      <c r="I2278" s="898"/>
      <c r="J2278" s="898"/>
      <c r="K2278" s="899"/>
      <c r="L2278" s="899"/>
      <c r="M2278" s="899"/>
      <c r="N2278" s="899"/>
      <c r="O2278" s="899"/>
      <c r="P2278" s="899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96"/>
      <c r="E2279" s="677"/>
      <c r="F2279" s="677"/>
      <c r="G2279" s="677"/>
      <c r="H2279" s="897"/>
      <c r="I2279" s="898"/>
      <c r="J2279" s="898"/>
      <c r="K2279" s="899"/>
      <c r="L2279" s="899"/>
      <c r="M2279" s="899"/>
      <c r="N2279" s="899"/>
      <c r="O2279" s="899"/>
      <c r="P2279" s="899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96"/>
      <c r="E2280" s="677"/>
      <c r="F2280" s="677"/>
      <c r="G2280" s="677"/>
      <c r="H2280" s="897"/>
      <c r="I2280" s="898"/>
      <c r="J2280" s="898"/>
      <c r="K2280" s="899"/>
      <c r="L2280" s="899"/>
      <c r="M2280" s="899"/>
      <c r="N2280" s="899"/>
      <c r="O2280" s="899"/>
      <c r="P2280" s="899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96"/>
      <c r="E2281" s="677"/>
      <c r="F2281" s="677"/>
      <c r="G2281" s="677"/>
      <c r="H2281" s="897"/>
      <c r="I2281" s="898"/>
      <c r="J2281" s="898"/>
      <c r="K2281" s="899"/>
      <c r="L2281" s="899"/>
      <c r="M2281" s="899"/>
      <c r="N2281" s="899"/>
      <c r="O2281" s="899"/>
      <c r="P2281" s="899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96"/>
      <c r="E2282" s="677"/>
      <c r="F2282" s="677"/>
      <c r="G2282" s="677"/>
      <c r="H2282" s="897"/>
      <c r="I2282" s="898"/>
      <c r="J2282" s="898"/>
      <c r="K2282" s="899"/>
      <c r="L2282" s="899"/>
      <c r="M2282" s="899"/>
      <c r="N2282" s="899"/>
      <c r="O2282" s="899"/>
      <c r="P2282" s="899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96"/>
      <c r="E2283" s="677"/>
      <c r="F2283" s="677"/>
      <c r="G2283" s="677"/>
      <c r="H2283" s="897"/>
      <c r="I2283" s="898"/>
      <c r="J2283" s="898"/>
      <c r="K2283" s="899"/>
      <c r="L2283" s="899"/>
      <c r="M2283" s="899"/>
      <c r="N2283" s="899"/>
      <c r="O2283" s="899"/>
      <c r="P2283" s="899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96"/>
      <c r="E2284" s="677"/>
      <c r="F2284" s="677"/>
      <c r="G2284" s="677"/>
      <c r="H2284" s="897"/>
      <c r="I2284" s="898"/>
      <c r="J2284" s="898"/>
      <c r="K2284" s="899"/>
      <c r="L2284" s="899"/>
      <c r="M2284" s="899"/>
      <c r="N2284" s="899"/>
      <c r="O2284" s="899"/>
      <c r="P2284" s="899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96"/>
      <c r="E2285" s="677"/>
      <c r="F2285" s="677"/>
      <c r="G2285" s="677"/>
      <c r="H2285" s="897"/>
      <c r="I2285" s="898"/>
      <c r="J2285" s="898"/>
      <c r="K2285" s="899"/>
      <c r="L2285" s="899"/>
      <c r="M2285" s="899"/>
      <c r="N2285" s="899"/>
      <c r="O2285" s="899"/>
      <c r="P2285" s="899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96"/>
      <c r="E2286" s="677"/>
      <c r="F2286" s="677"/>
      <c r="G2286" s="677"/>
      <c r="H2286" s="897"/>
      <c r="I2286" s="898"/>
      <c r="J2286" s="898"/>
      <c r="K2286" s="899"/>
      <c r="L2286" s="899"/>
      <c r="M2286" s="899"/>
      <c r="N2286" s="899"/>
      <c r="O2286" s="899"/>
      <c r="P2286" s="899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96"/>
      <c r="E2287" s="677"/>
      <c r="F2287" s="677"/>
      <c r="G2287" s="677"/>
      <c r="H2287" s="897"/>
      <c r="I2287" s="898"/>
      <c r="J2287" s="898"/>
      <c r="K2287" s="899"/>
      <c r="L2287" s="899"/>
      <c r="M2287" s="899"/>
      <c r="N2287" s="899"/>
      <c r="O2287" s="899"/>
      <c r="P2287" s="899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96"/>
      <c r="E2288" s="677"/>
      <c r="F2288" s="677"/>
      <c r="G2288" s="677"/>
      <c r="H2288" s="897"/>
      <c r="I2288" s="898"/>
      <c r="J2288" s="898"/>
      <c r="K2288" s="899"/>
      <c r="L2288" s="899"/>
      <c r="M2288" s="899"/>
      <c r="N2288" s="899"/>
      <c r="O2288" s="899"/>
      <c r="P2288" s="899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96"/>
      <c r="E2289" s="677"/>
      <c r="F2289" s="677"/>
      <c r="G2289" s="677"/>
      <c r="H2289" s="897"/>
      <c r="I2289" s="898"/>
      <c r="J2289" s="898"/>
      <c r="K2289" s="899"/>
      <c r="L2289" s="899"/>
      <c r="M2289" s="899"/>
      <c r="N2289" s="899"/>
      <c r="O2289" s="899"/>
      <c r="P2289" s="899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96"/>
      <c r="E2290" s="677"/>
      <c r="F2290" s="677"/>
      <c r="G2290" s="677"/>
      <c r="H2290" s="897"/>
      <c r="I2290" s="898"/>
      <c r="J2290" s="898"/>
      <c r="K2290" s="899"/>
      <c r="L2290" s="899"/>
      <c r="M2290" s="899"/>
      <c r="N2290" s="899"/>
      <c r="O2290" s="899"/>
      <c r="P2290" s="899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96"/>
      <c r="E2291" s="677"/>
      <c r="F2291" s="677"/>
      <c r="G2291" s="677"/>
      <c r="H2291" s="897"/>
      <c r="I2291" s="898"/>
      <c r="J2291" s="898"/>
      <c r="K2291" s="899"/>
      <c r="L2291" s="899"/>
      <c r="M2291" s="899"/>
      <c r="N2291" s="899"/>
      <c r="O2291" s="899"/>
      <c r="P2291" s="899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96"/>
      <c r="E2292" s="677"/>
      <c r="F2292" s="677"/>
      <c r="G2292" s="677"/>
      <c r="H2292" s="897"/>
      <c r="I2292" s="898"/>
      <c r="J2292" s="898"/>
      <c r="K2292" s="899"/>
      <c r="L2292" s="899"/>
      <c r="M2292" s="899"/>
      <c r="N2292" s="899"/>
      <c r="O2292" s="899"/>
      <c r="P2292" s="899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96"/>
      <c r="E2293" s="677"/>
      <c r="F2293" s="677"/>
      <c r="G2293" s="677"/>
      <c r="H2293" s="897"/>
      <c r="I2293" s="898"/>
      <c r="J2293" s="898"/>
      <c r="K2293" s="899"/>
      <c r="L2293" s="899"/>
      <c r="M2293" s="899"/>
      <c r="N2293" s="899"/>
      <c r="O2293" s="899"/>
      <c r="P2293" s="899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96"/>
      <c r="E2294" s="677"/>
      <c r="F2294" s="677"/>
      <c r="G2294" s="677"/>
      <c r="H2294" s="897"/>
      <c r="I2294" s="898"/>
      <c r="J2294" s="898"/>
      <c r="K2294" s="899"/>
      <c r="L2294" s="899"/>
      <c r="M2294" s="899"/>
      <c r="N2294" s="899"/>
      <c r="O2294" s="899"/>
      <c r="P2294" s="899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96"/>
      <c r="E2295" s="677"/>
      <c r="F2295" s="677"/>
      <c r="G2295" s="677"/>
      <c r="H2295" s="897"/>
      <c r="I2295" s="898"/>
      <c r="J2295" s="898"/>
      <c r="K2295" s="899"/>
      <c r="L2295" s="899"/>
      <c r="M2295" s="899"/>
      <c r="N2295" s="899"/>
      <c r="O2295" s="899"/>
      <c r="P2295" s="899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96"/>
      <c r="E2296" s="677"/>
      <c r="F2296" s="677"/>
      <c r="G2296" s="677"/>
      <c r="H2296" s="897"/>
      <c r="I2296" s="898"/>
      <c r="J2296" s="898"/>
      <c r="K2296" s="899"/>
      <c r="L2296" s="899"/>
      <c r="M2296" s="899"/>
      <c r="N2296" s="899"/>
      <c r="O2296" s="899"/>
      <c r="P2296" s="899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96"/>
      <c r="E2297" s="677"/>
      <c r="F2297" s="677"/>
      <c r="G2297" s="677"/>
      <c r="H2297" s="897"/>
      <c r="I2297" s="898"/>
      <c r="J2297" s="898"/>
      <c r="K2297" s="899"/>
      <c r="L2297" s="899"/>
      <c r="M2297" s="899"/>
      <c r="N2297" s="899"/>
      <c r="O2297" s="899"/>
      <c r="P2297" s="899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96"/>
      <c r="E2298" s="677"/>
      <c r="F2298" s="677"/>
      <c r="G2298" s="677"/>
      <c r="H2298" s="897"/>
      <c r="I2298" s="898"/>
      <c r="J2298" s="898"/>
      <c r="K2298" s="899"/>
      <c r="L2298" s="899"/>
      <c r="M2298" s="899"/>
      <c r="N2298" s="899"/>
      <c r="O2298" s="899"/>
      <c r="P2298" s="899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96"/>
      <c r="E2299" s="677"/>
      <c r="F2299" s="677"/>
      <c r="G2299" s="677"/>
      <c r="H2299" s="897"/>
      <c r="I2299" s="898"/>
      <c r="J2299" s="898"/>
      <c r="K2299" s="899"/>
      <c r="L2299" s="899"/>
      <c r="M2299" s="899"/>
      <c r="N2299" s="899"/>
      <c r="O2299" s="899"/>
      <c r="P2299" s="899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96"/>
      <c r="E2300" s="677"/>
      <c r="F2300" s="677"/>
      <c r="G2300" s="677"/>
      <c r="H2300" s="897"/>
      <c r="I2300" s="898"/>
      <c r="J2300" s="898"/>
      <c r="K2300" s="899"/>
      <c r="L2300" s="899"/>
      <c r="M2300" s="899"/>
      <c r="N2300" s="899"/>
      <c r="O2300" s="899"/>
      <c r="P2300" s="899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96"/>
      <c r="E2301" s="677"/>
      <c r="F2301" s="677"/>
      <c r="G2301" s="677"/>
      <c r="H2301" s="897"/>
      <c r="I2301" s="898"/>
      <c r="J2301" s="898"/>
      <c r="K2301" s="899"/>
      <c r="L2301" s="899"/>
      <c r="M2301" s="899"/>
      <c r="N2301" s="899"/>
      <c r="O2301" s="899"/>
      <c r="P2301" s="899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96"/>
      <c r="E2302" s="677"/>
      <c r="F2302" s="677"/>
      <c r="G2302" s="677"/>
      <c r="H2302" s="897"/>
      <c r="I2302" s="898"/>
      <c r="J2302" s="898"/>
      <c r="K2302" s="899"/>
      <c r="L2302" s="899"/>
      <c r="M2302" s="899"/>
      <c r="N2302" s="899"/>
      <c r="O2302" s="899"/>
      <c r="P2302" s="899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96"/>
      <c r="E2303" s="677"/>
      <c r="F2303" s="677"/>
      <c r="G2303" s="677"/>
      <c r="H2303" s="897"/>
      <c r="I2303" s="898"/>
      <c r="J2303" s="898"/>
      <c r="K2303" s="899"/>
      <c r="L2303" s="899"/>
      <c r="M2303" s="899"/>
      <c r="N2303" s="899"/>
      <c r="O2303" s="899"/>
      <c r="P2303" s="899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96"/>
      <c r="E2304" s="677"/>
      <c r="F2304" s="677"/>
      <c r="G2304" s="677"/>
      <c r="H2304" s="897"/>
      <c r="I2304" s="898"/>
      <c r="J2304" s="898"/>
      <c r="K2304" s="899"/>
      <c r="L2304" s="899"/>
      <c r="M2304" s="899"/>
      <c r="N2304" s="899"/>
      <c r="O2304" s="899"/>
      <c r="P2304" s="899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96"/>
      <c r="E2305" s="677"/>
      <c r="F2305" s="677"/>
      <c r="G2305" s="677"/>
      <c r="H2305" s="897"/>
      <c r="I2305" s="898"/>
      <c r="J2305" s="898"/>
      <c r="K2305" s="899"/>
      <c r="L2305" s="899"/>
      <c r="M2305" s="899"/>
      <c r="N2305" s="899"/>
      <c r="O2305" s="899"/>
      <c r="P2305" s="899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96"/>
      <c r="E2306" s="677"/>
      <c r="F2306" s="677"/>
      <c r="G2306" s="677"/>
      <c r="H2306" s="897"/>
      <c r="I2306" s="898"/>
      <c r="J2306" s="898"/>
      <c r="K2306" s="899"/>
      <c r="L2306" s="899"/>
      <c r="M2306" s="899"/>
      <c r="N2306" s="899"/>
      <c r="O2306" s="899"/>
      <c r="P2306" s="899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96"/>
      <c r="E2307" s="677"/>
      <c r="F2307" s="677"/>
      <c r="G2307" s="677"/>
      <c r="H2307" s="897"/>
      <c r="I2307" s="898"/>
      <c r="J2307" s="898"/>
      <c r="K2307" s="899"/>
      <c r="L2307" s="899"/>
      <c r="M2307" s="899"/>
      <c r="N2307" s="899"/>
      <c r="O2307" s="899"/>
      <c r="P2307" s="899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96"/>
      <c r="E2308" s="677"/>
      <c r="F2308" s="677"/>
      <c r="G2308" s="677"/>
      <c r="H2308" s="897"/>
      <c r="I2308" s="898"/>
      <c r="J2308" s="898"/>
      <c r="K2308" s="899"/>
      <c r="L2308" s="899"/>
      <c r="M2308" s="899"/>
      <c r="N2308" s="899"/>
      <c r="O2308" s="899"/>
      <c r="P2308" s="899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96"/>
      <c r="E2309" s="677"/>
      <c r="F2309" s="677"/>
      <c r="G2309" s="677"/>
      <c r="H2309" s="897"/>
      <c r="I2309" s="898"/>
      <c r="J2309" s="898"/>
      <c r="K2309" s="899"/>
      <c r="L2309" s="899"/>
      <c r="M2309" s="899"/>
      <c r="N2309" s="899"/>
      <c r="O2309" s="899"/>
      <c r="P2309" s="899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96"/>
      <c r="E2310" s="677"/>
      <c r="F2310" s="677"/>
      <c r="G2310" s="677"/>
      <c r="H2310" s="897"/>
      <c r="I2310" s="898"/>
      <c r="J2310" s="898"/>
      <c r="K2310" s="899"/>
      <c r="L2310" s="899"/>
      <c r="M2310" s="899"/>
      <c r="N2310" s="899"/>
      <c r="O2310" s="899"/>
      <c r="P2310" s="899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96"/>
      <c r="E2311" s="677"/>
      <c r="F2311" s="677"/>
      <c r="G2311" s="677"/>
      <c r="H2311" s="897"/>
      <c r="I2311" s="898"/>
      <c r="J2311" s="898"/>
      <c r="K2311" s="899"/>
      <c r="L2311" s="899"/>
      <c r="M2311" s="899"/>
      <c r="N2311" s="899"/>
      <c r="O2311" s="899"/>
      <c r="P2311" s="899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96"/>
      <c r="E2312" s="677"/>
      <c r="F2312" s="677"/>
      <c r="G2312" s="677"/>
      <c r="H2312" s="897"/>
      <c r="I2312" s="898"/>
      <c r="J2312" s="898"/>
      <c r="K2312" s="899"/>
      <c r="L2312" s="899"/>
      <c r="M2312" s="899"/>
      <c r="N2312" s="899"/>
      <c r="O2312" s="899"/>
      <c r="P2312" s="899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96"/>
      <c r="E2313" s="677"/>
      <c r="F2313" s="677"/>
      <c r="G2313" s="677"/>
      <c r="H2313" s="897"/>
      <c r="I2313" s="898"/>
      <c r="J2313" s="898"/>
      <c r="K2313" s="899"/>
      <c r="L2313" s="899"/>
      <c r="M2313" s="899"/>
      <c r="N2313" s="899"/>
      <c r="O2313" s="899"/>
      <c r="P2313" s="899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96"/>
      <c r="E2314" s="677"/>
      <c r="F2314" s="677"/>
      <c r="G2314" s="677"/>
      <c r="H2314" s="897"/>
      <c r="I2314" s="898"/>
      <c r="J2314" s="898"/>
      <c r="K2314" s="899"/>
      <c r="L2314" s="899"/>
      <c r="M2314" s="899"/>
      <c r="N2314" s="899"/>
      <c r="O2314" s="899"/>
      <c r="P2314" s="899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96"/>
      <c r="E2315" s="677"/>
      <c r="F2315" s="677"/>
      <c r="G2315" s="677"/>
      <c r="H2315" s="897"/>
      <c r="I2315" s="898"/>
      <c r="J2315" s="898"/>
      <c r="K2315" s="899"/>
      <c r="L2315" s="899"/>
      <c r="M2315" s="899"/>
      <c r="N2315" s="899"/>
      <c r="O2315" s="899"/>
      <c r="P2315" s="899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96"/>
      <c r="E2316" s="677"/>
      <c r="F2316" s="677"/>
      <c r="G2316" s="677"/>
      <c r="H2316" s="897"/>
      <c r="I2316" s="898"/>
      <c r="J2316" s="898"/>
      <c r="K2316" s="899"/>
      <c r="L2316" s="899"/>
      <c r="M2316" s="899"/>
      <c r="N2316" s="899"/>
      <c r="O2316" s="899"/>
      <c r="P2316" s="899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96"/>
      <c r="E2317" s="677"/>
      <c r="F2317" s="677"/>
      <c r="G2317" s="677"/>
      <c r="H2317" s="897"/>
      <c r="I2317" s="898"/>
      <c r="J2317" s="898"/>
      <c r="K2317" s="899"/>
      <c r="L2317" s="899"/>
      <c r="M2317" s="899"/>
      <c r="N2317" s="899"/>
      <c r="O2317" s="899"/>
      <c r="P2317" s="899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96"/>
      <c r="E2318" s="677"/>
      <c r="F2318" s="677"/>
      <c r="G2318" s="677"/>
      <c r="H2318" s="897"/>
      <c r="I2318" s="898"/>
      <c r="J2318" s="898"/>
      <c r="K2318" s="899"/>
      <c r="L2318" s="899"/>
      <c r="M2318" s="899"/>
      <c r="N2318" s="899"/>
      <c r="O2318" s="899"/>
      <c r="P2318" s="899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96"/>
      <c r="E2319" s="677"/>
      <c r="F2319" s="677"/>
      <c r="G2319" s="677"/>
      <c r="H2319" s="897"/>
      <c r="I2319" s="898"/>
      <c r="J2319" s="898"/>
      <c r="K2319" s="899"/>
      <c r="L2319" s="899"/>
      <c r="M2319" s="899"/>
      <c r="N2319" s="899"/>
      <c r="O2319" s="899"/>
      <c r="P2319" s="899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96"/>
      <c r="E2320" s="677"/>
      <c r="F2320" s="677"/>
      <c r="G2320" s="677"/>
      <c r="H2320" s="897"/>
      <c r="I2320" s="898"/>
      <c r="J2320" s="898"/>
      <c r="K2320" s="899"/>
      <c r="L2320" s="899"/>
      <c r="M2320" s="899"/>
      <c r="N2320" s="899"/>
      <c r="O2320" s="899"/>
      <c r="P2320" s="899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96"/>
      <c r="E2321" s="677"/>
      <c r="F2321" s="677"/>
      <c r="G2321" s="677"/>
      <c r="H2321" s="897"/>
      <c r="I2321" s="898"/>
      <c r="J2321" s="898"/>
      <c r="K2321" s="899"/>
      <c r="L2321" s="899"/>
      <c r="M2321" s="899"/>
      <c r="N2321" s="899"/>
      <c r="O2321" s="899"/>
      <c r="P2321" s="899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96"/>
      <c r="E2322" s="677"/>
      <c r="F2322" s="677"/>
      <c r="G2322" s="677"/>
      <c r="H2322" s="897"/>
      <c r="I2322" s="898"/>
      <c r="J2322" s="898"/>
      <c r="K2322" s="899"/>
      <c r="L2322" s="899"/>
      <c r="M2322" s="899"/>
      <c r="N2322" s="899"/>
      <c r="O2322" s="899"/>
      <c r="P2322" s="899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96"/>
      <c r="E2323" s="677"/>
      <c r="F2323" s="677"/>
      <c r="G2323" s="677"/>
      <c r="H2323" s="897"/>
      <c r="I2323" s="898"/>
      <c r="J2323" s="898"/>
      <c r="K2323" s="899"/>
      <c r="L2323" s="899"/>
      <c r="M2323" s="899"/>
      <c r="N2323" s="899"/>
      <c r="O2323" s="899"/>
      <c r="P2323" s="899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96"/>
      <c r="E2324" s="677"/>
      <c r="F2324" s="677"/>
      <c r="G2324" s="677"/>
      <c r="H2324" s="897"/>
      <c r="I2324" s="898"/>
      <c r="J2324" s="898"/>
      <c r="K2324" s="899"/>
      <c r="L2324" s="899"/>
      <c r="M2324" s="899"/>
      <c r="N2324" s="899"/>
      <c r="O2324" s="899"/>
      <c r="P2324" s="899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96"/>
      <c r="E2325" s="677"/>
      <c r="F2325" s="677"/>
      <c r="G2325" s="677"/>
      <c r="H2325" s="897"/>
      <c r="I2325" s="898"/>
      <c r="J2325" s="898"/>
      <c r="K2325" s="899"/>
      <c r="L2325" s="899"/>
      <c r="M2325" s="899"/>
      <c r="N2325" s="899"/>
      <c r="O2325" s="899"/>
      <c r="P2325" s="899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96"/>
      <c r="E2326" s="677"/>
      <c r="F2326" s="677"/>
      <c r="G2326" s="677"/>
      <c r="H2326" s="897"/>
      <c r="I2326" s="898"/>
      <c r="J2326" s="898"/>
      <c r="K2326" s="899"/>
      <c r="L2326" s="899"/>
      <c r="M2326" s="899"/>
      <c r="N2326" s="899"/>
      <c r="O2326" s="899"/>
      <c r="P2326" s="899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96"/>
      <c r="E2327" s="677"/>
      <c r="F2327" s="677"/>
      <c r="G2327" s="677"/>
      <c r="H2327" s="897"/>
      <c r="I2327" s="898"/>
      <c r="J2327" s="898"/>
      <c r="K2327" s="899"/>
      <c r="L2327" s="899"/>
      <c r="M2327" s="899"/>
      <c r="N2327" s="899"/>
      <c r="O2327" s="899"/>
      <c r="P2327" s="899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96"/>
      <c r="E2328" s="677"/>
      <c r="F2328" s="677"/>
      <c r="G2328" s="677"/>
      <c r="H2328" s="897"/>
      <c r="I2328" s="898"/>
      <c r="J2328" s="898"/>
      <c r="K2328" s="899"/>
      <c r="L2328" s="899"/>
      <c r="M2328" s="899"/>
      <c r="N2328" s="899"/>
      <c r="O2328" s="899"/>
      <c r="P2328" s="899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96"/>
      <c r="E2329" s="677"/>
      <c r="F2329" s="677"/>
      <c r="G2329" s="677"/>
      <c r="H2329" s="897"/>
      <c r="I2329" s="898"/>
      <c r="J2329" s="898"/>
      <c r="K2329" s="899"/>
      <c r="L2329" s="899"/>
      <c r="M2329" s="899"/>
      <c r="N2329" s="899"/>
      <c r="O2329" s="899"/>
      <c r="P2329" s="899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96"/>
      <c r="E2330" s="677"/>
      <c r="F2330" s="677"/>
      <c r="G2330" s="677"/>
      <c r="H2330" s="897"/>
      <c r="I2330" s="898"/>
      <c r="J2330" s="898"/>
      <c r="K2330" s="899"/>
      <c r="L2330" s="899"/>
      <c r="M2330" s="899"/>
      <c r="N2330" s="899"/>
      <c r="O2330" s="899"/>
      <c r="P2330" s="899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96"/>
      <c r="E2331" s="677"/>
      <c r="F2331" s="677"/>
      <c r="G2331" s="677"/>
      <c r="H2331" s="897"/>
      <c r="I2331" s="898"/>
      <c r="J2331" s="898"/>
      <c r="K2331" s="899"/>
      <c r="L2331" s="899"/>
      <c r="M2331" s="899"/>
      <c r="N2331" s="899"/>
      <c r="O2331" s="899"/>
      <c r="P2331" s="899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96"/>
      <c r="E2332" s="677"/>
      <c r="F2332" s="677"/>
      <c r="G2332" s="677"/>
      <c r="H2332" s="897"/>
      <c r="I2332" s="898"/>
      <c r="J2332" s="898"/>
      <c r="K2332" s="899"/>
      <c r="L2332" s="899"/>
      <c r="M2332" s="899"/>
      <c r="N2332" s="899"/>
      <c r="O2332" s="899"/>
      <c r="P2332" s="899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96"/>
      <c r="E2333" s="677"/>
      <c r="F2333" s="677"/>
      <c r="G2333" s="677"/>
      <c r="H2333" s="897"/>
      <c r="I2333" s="898"/>
      <c r="J2333" s="898"/>
      <c r="K2333" s="899"/>
      <c r="L2333" s="899"/>
      <c r="M2333" s="899"/>
      <c r="N2333" s="899"/>
      <c r="O2333" s="899"/>
      <c r="P2333" s="899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96"/>
      <c r="E2334" s="677"/>
      <c r="F2334" s="677"/>
      <c r="G2334" s="677"/>
      <c r="H2334" s="897"/>
      <c r="I2334" s="898"/>
      <c r="J2334" s="898"/>
      <c r="K2334" s="899"/>
      <c r="L2334" s="899"/>
      <c r="M2334" s="899"/>
      <c r="N2334" s="899"/>
      <c r="O2334" s="899"/>
      <c r="P2334" s="899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96"/>
      <c r="E2335" s="677"/>
      <c r="F2335" s="677"/>
      <c r="G2335" s="677"/>
      <c r="H2335" s="897"/>
      <c r="I2335" s="898"/>
      <c r="J2335" s="898"/>
      <c r="K2335" s="899"/>
      <c r="L2335" s="899"/>
      <c r="M2335" s="899"/>
      <c r="N2335" s="899"/>
      <c r="O2335" s="899"/>
      <c r="P2335" s="899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96"/>
      <c r="E2336" s="677"/>
      <c r="F2336" s="677"/>
      <c r="G2336" s="677"/>
      <c r="H2336" s="897"/>
      <c r="I2336" s="898"/>
      <c r="J2336" s="898"/>
      <c r="K2336" s="899"/>
      <c r="L2336" s="899"/>
      <c r="M2336" s="899"/>
      <c r="N2336" s="899"/>
      <c r="O2336" s="899"/>
      <c r="P2336" s="899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96"/>
      <c r="E2337" s="677"/>
      <c r="F2337" s="677"/>
      <c r="G2337" s="677"/>
      <c r="H2337" s="897"/>
      <c r="I2337" s="898"/>
      <c r="J2337" s="898"/>
      <c r="K2337" s="899"/>
      <c r="L2337" s="899"/>
      <c r="M2337" s="899"/>
      <c r="N2337" s="899"/>
      <c r="O2337" s="899"/>
      <c r="P2337" s="899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96"/>
      <c r="E2338" s="677"/>
      <c r="F2338" s="677"/>
      <c r="G2338" s="677"/>
      <c r="H2338" s="897"/>
      <c r="I2338" s="898"/>
      <c r="J2338" s="898"/>
      <c r="K2338" s="899"/>
      <c r="L2338" s="899"/>
      <c r="M2338" s="899"/>
      <c r="N2338" s="899"/>
      <c r="O2338" s="899"/>
      <c r="P2338" s="899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96"/>
      <c r="E2339" s="677"/>
      <c r="F2339" s="677"/>
      <c r="G2339" s="677"/>
      <c r="H2339" s="897"/>
      <c r="I2339" s="898"/>
      <c r="J2339" s="898"/>
      <c r="K2339" s="899"/>
      <c r="L2339" s="899"/>
      <c r="M2339" s="899"/>
      <c r="N2339" s="899"/>
      <c r="O2339" s="899"/>
      <c r="P2339" s="899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96"/>
      <c r="E2340" s="677"/>
      <c r="F2340" s="677"/>
      <c r="G2340" s="677"/>
      <c r="H2340" s="897"/>
      <c r="I2340" s="898"/>
      <c r="J2340" s="898"/>
      <c r="K2340" s="899"/>
      <c r="L2340" s="899"/>
      <c r="M2340" s="899"/>
      <c r="N2340" s="899"/>
      <c r="O2340" s="899"/>
      <c r="P2340" s="899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96"/>
      <c r="E2341" s="677"/>
      <c r="F2341" s="677"/>
      <c r="G2341" s="677"/>
      <c r="H2341" s="897"/>
      <c r="I2341" s="898"/>
      <c r="J2341" s="898"/>
      <c r="K2341" s="899"/>
      <c r="L2341" s="899"/>
      <c r="M2341" s="899"/>
      <c r="N2341" s="899"/>
      <c r="O2341" s="899"/>
      <c r="P2341" s="899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96"/>
      <c r="E2342" s="677"/>
      <c r="F2342" s="677"/>
      <c r="G2342" s="677"/>
      <c r="H2342" s="897"/>
      <c r="I2342" s="898"/>
      <c r="J2342" s="898"/>
      <c r="K2342" s="899"/>
      <c r="L2342" s="899"/>
      <c r="M2342" s="899"/>
      <c r="N2342" s="899"/>
      <c r="O2342" s="899"/>
      <c r="P2342" s="899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96"/>
      <c r="E2343" s="677"/>
      <c r="F2343" s="677"/>
      <c r="G2343" s="677"/>
      <c r="H2343" s="897"/>
      <c r="I2343" s="898"/>
      <c r="J2343" s="898"/>
      <c r="K2343" s="899"/>
      <c r="L2343" s="899"/>
      <c r="M2343" s="899"/>
      <c r="N2343" s="899"/>
      <c r="O2343" s="899"/>
      <c r="P2343" s="899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96"/>
      <c r="E2344" s="677"/>
      <c r="F2344" s="677"/>
      <c r="G2344" s="677"/>
      <c r="H2344" s="897"/>
      <c r="I2344" s="898"/>
      <c r="J2344" s="898"/>
      <c r="K2344" s="899"/>
      <c r="L2344" s="899"/>
      <c r="M2344" s="899"/>
      <c r="N2344" s="899"/>
      <c r="O2344" s="899"/>
      <c r="P2344" s="899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96"/>
      <c r="E2345" s="677"/>
      <c r="F2345" s="677"/>
      <c r="G2345" s="677"/>
      <c r="H2345" s="897"/>
      <c r="I2345" s="898"/>
      <c r="J2345" s="898"/>
      <c r="K2345" s="899"/>
      <c r="L2345" s="899"/>
      <c r="M2345" s="899"/>
      <c r="N2345" s="899"/>
      <c r="O2345" s="899"/>
      <c r="P2345" s="899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96"/>
      <c r="E2346" s="677"/>
      <c r="F2346" s="677"/>
      <c r="G2346" s="677"/>
      <c r="H2346" s="897"/>
      <c r="I2346" s="898"/>
      <c r="J2346" s="898"/>
      <c r="K2346" s="899"/>
      <c r="L2346" s="899"/>
      <c r="M2346" s="899"/>
      <c r="N2346" s="899"/>
      <c r="O2346" s="899"/>
      <c r="P2346" s="899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96"/>
      <c r="E2347" s="677"/>
      <c r="F2347" s="677"/>
      <c r="G2347" s="677"/>
      <c r="H2347" s="897"/>
      <c r="I2347" s="898"/>
      <c r="J2347" s="898"/>
      <c r="K2347" s="899"/>
      <c r="L2347" s="899"/>
      <c r="M2347" s="899"/>
      <c r="N2347" s="899"/>
      <c r="O2347" s="899"/>
      <c r="P2347" s="899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96"/>
      <c r="E2348" s="677"/>
      <c r="F2348" s="677"/>
      <c r="G2348" s="677"/>
      <c r="H2348" s="897"/>
      <c r="I2348" s="898"/>
      <c r="J2348" s="898"/>
      <c r="K2348" s="899"/>
      <c r="L2348" s="899"/>
      <c r="M2348" s="899"/>
      <c r="N2348" s="899"/>
      <c r="O2348" s="899"/>
      <c r="P2348" s="899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96"/>
      <c r="E2349" s="677"/>
      <c r="F2349" s="677"/>
      <c r="G2349" s="677"/>
      <c r="H2349" s="897"/>
      <c r="I2349" s="898"/>
      <c r="J2349" s="898"/>
      <c r="K2349" s="899"/>
      <c r="L2349" s="899"/>
      <c r="M2349" s="899"/>
      <c r="N2349" s="899"/>
      <c r="O2349" s="899"/>
      <c r="P2349" s="899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96"/>
      <c r="E2350" s="677"/>
      <c r="F2350" s="677"/>
      <c r="G2350" s="677"/>
      <c r="H2350" s="897"/>
      <c r="I2350" s="898"/>
      <c r="J2350" s="898"/>
      <c r="K2350" s="899"/>
      <c r="L2350" s="899"/>
      <c r="M2350" s="899"/>
      <c r="N2350" s="899"/>
      <c r="O2350" s="899"/>
      <c r="P2350" s="899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96"/>
      <c r="E2351" s="677"/>
      <c r="F2351" s="677"/>
      <c r="G2351" s="677"/>
      <c r="H2351" s="897"/>
      <c r="I2351" s="898"/>
      <c r="J2351" s="898"/>
      <c r="K2351" s="899"/>
      <c r="L2351" s="899"/>
      <c r="M2351" s="899"/>
      <c r="N2351" s="899"/>
      <c r="O2351" s="899"/>
      <c r="P2351" s="899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96"/>
      <c r="E2352" s="677"/>
      <c r="F2352" s="677"/>
      <c r="G2352" s="677"/>
      <c r="H2352" s="897"/>
      <c r="I2352" s="898"/>
      <c r="J2352" s="898"/>
      <c r="K2352" s="899"/>
      <c r="L2352" s="899"/>
      <c r="M2352" s="899"/>
      <c r="N2352" s="899"/>
      <c r="O2352" s="899"/>
      <c r="P2352" s="899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96"/>
      <c r="E2353" s="677"/>
      <c r="F2353" s="677"/>
      <c r="G2353" s="677"/>
      <c r="H2353" s="897"/>
      <c r="I2353" s="898"/>
      <c r="J2353" s="898"/>
      <c r="K2353" s="899"/>
      <c r="L2353" s="899"/>
      <c r="M2353" s="899"/>
      <c r="N2353" s="899"/>
      <c r="O2353" s="899"/>
      <c r="P2353" s="899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96"/>
      <c r="E2354" s="677"/>
      <c r="F2354" s="677"/>
      <c r="G2354" s="677"/>
      <c r="H2354" s="897"/>
      <c r="I2354" s="898"/>
      <c r="J2354" s="898"/>
      <c r="K2354" s="899"/>
      <c r="L2354" s="899"/>
      <c r="M2354" s="899"/>
      <c r="N2354" s="899"/>
      <c r="O2354" s="899"/>
      <c r="P2354" s="899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96"/>
      <c r="E2355" s="677"/>
      <c r="F2355" s="677"/>
      <c r="G2355" s="677"/>
      <c r="H2355" s="897"/>
      <c r="I2355" s="898"/>
      <c r="J2355" s="898"/>
      <c r="K2355" s="899"/>
      <c r="L2355" s="899"/>
      <c r="M2355" s="899"/>
      <c r="N2355" s="899"/>
      <c r="O2355" s="899"/>
      <c r="P2355" s="899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96"/>
      <c r="E2356" s="677"/>
      <c r="F2356" s="677"/>
      <c r="G2356" s="677"/>
      <c r="H2356" s="897"/>
      <c r="I2356" s="898"/>
      <c r="J2356" s="898"/>
      <c r="K2356" s="899"/>
      <c r="L2356" s="899"/>
      <c r="M2356" s="899"/>
      <c r="N2356" s="899"/>
      <c r="O2356" s="899"/>
      <c r="P2356" s="899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96"/>
      <c r="E2357" s="677"/>
      <c r="F2357" s="677"/>
      <c r="G2357" s="677"/>
      <c r="H2357" s="897"/>
      <c r="I2357" s="898"/>
      <c r="J2357" s="898"/>
      <c r="K2357" s="899"/>
      <c r="L2357" s="899"/>
      <c r="M2357" s="899"/>
      <c r="N2357" s="899"/>
      <c r="O2357" s="899"/>
      <c r="P2357" s="899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96"/>
      <c r="E2358" s="677"/>
      <c r="F2358" s="677"/>
      <c r="G2358" s="677"/>
      <c r="H2358" s="897"/>
      <c r="I2358" s="898"/>
      <c r="J2358" s="898"/>
      <c r="K2358" s="899"/>
      <c r="L2358" s="899"/>
      <c r="M2358" s="899"/>
      <c r="N2358" s="899"/>
      <c r="O2358" s="899"/>
      <c r="P2358" s="899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96"/>
      <c r="E2359" s="677"/>
      <c r="F2359" s="677"/>
      <c r="G2359" s="677"/>
      <c r="H2359" s="897"/>
      <c r="I2359" s="898"/>
      <c r="J2359" s="898"/>
      <c r="K2359" s="899"/>
      <c r="L2359" s="899"/>
      <c r="M2359" s="899"/>
      <c r="N2359" s="899"/>
      <c r="O2359" s="899"/>
      <c r="P2359" s="899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96"/>
      <c r="E2360" s="677"/>
      <c r="F2360" s="677"/>
      <c r="G2360" s="677"/>
      <c r="H2360" s="897"/>
      <c r="I2360" s="898"/>
      <c r="J2360" s="898"/>
      <c r="K2360" s="899"/>
      <c r="L2360" s="899"/>
      <c r="M2360" s="899"/>
      <c r="N2360" s="899"/>
      <c r="O2360" s="899"/>
      <c r="P2360" s="899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96"/>
      <c r="E2361" s="677"/>
      <c r="F2361" s="677"/>
      <c r="G2361" s="677"/>
      <c r="H2361" s="897"/>
      <c r="I2361" s="898"/>
      <c r="J2361" s="898"/>
      <c r="K2361" s="899"/>
      <c r="L2361" s="899"/>
      <c r="M2361" s="899"/>
      <c r="N2361" s="899"/>
      <c r="O2361" s="899"/>
      <c r="P2361" s="899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96"/>
      <c r="E2362" s="677"/>
      <c r="F2362" s="677"/>
      <c r="G2362" s="677"/>
      <c r="H2362" s="897"/>
      <c r="I2362" s="898"/>
      <c r="J2362" s="898"/>
      <c r="K2362" s="899"/>
      <c r="L2362" s="899"/>
      <c r="M2362" s="899"/>
      <c r="N2362" s="899"/>
      <c r="O2362" s="899"/>
      <c r="P2362" s="899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96"/>
      <c r="E2363" s="677"/>
      <c r="F2363" s="677"/>
      <c r="G2363" s="677"/>
      <c r="H2363" s="897"/>
      <c r="I2363" s="898"/>
      <c r="J2363" s="898"/>
      <c r="K2363" s="899"/>
      <c r="L2363" s="899"/>
      <c r="M2363" s="899"/>
      <c r="N2363" s="899"/>
      <c r="O2363" s="899"/>
      <c r="P2363" s="899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96"/>
      <c r="E2364" s="677"/>
      <c r="F2364" s="677"/>
      <c r="G2364" s="677"/>
      <c r="H2364" s="897"/>
      <c r="I2364" s="898"/>
      <c r="J2364" s="898"/>
      <c r="K2364" s="899"/>
      <c r="L2364" s="899"/>
      <c r="M2364" s="899"/>
      <c r="N2364" s="899"/>
      <c r="O2364" s="899"/>
      <c r="P2364" s="899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96"/>
      <c r="E2365" s="677"/>
      <c r="F2365" s="677"/>
      <c r="G2365" s="677"/>
      <c r="H2365" s="897"/>
      <c r="I2365" s="898"/>
      <c r="J2365" s="898"/>
      <c r="K2365" s="899"/>
      <c r="L2365" s="899"/>
      <c r="M2365" s="899"/>
      <c r="N2365" s="899"/>
      <c r="O2365" s="899"/>
      <c r="P2365" s="899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96"/>
      <c r="E2366" s="677"/>
      <c r="F2366" s="677"/>
      <c r="G2366" s="677"/>
      <c r="H2366" s="897"/>
      <c r="I2366" s="898"/>
      <c r="J2366" s="898"/>
      <c r="K2366" s="899"/>
      <c r="L2366" s="899"/>
      <c r="M2366" s="899"/>
      <c r="N2366" s="899"/>
      <c r="O2366" s="899"/>
      <c r="P2366" s="899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96"/>
      <c r="E2367" s="677"/>
      <c r="F2367" s="677"/>
      <c r="G2367" s="677"/>
      <c r="H2367" s="897"/>
      <c r="I2367" s="898"/>
      <c r="J2367" s="898"/>
      <c r="K2367" s="899"/>
      <c r="L2367" s="899"/>
      <c r="M2367" s="899"/>
      <c r="N2367" s="899"/>
      <c r="O2367" s="899"/>
      <c r="P2367" s="899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96"/>
      <c r="E2368" s="677"/>
      <c r="F2368" s="677"/>
      <c r="G2368" s="677"/>
      <c r="H2368" s="897"/>
      <c r="I2368" s="898"/>
      <c r="J2368" s="898"/>
      <c r="K2368" s="899"/>
      <c r="L2368" s="899"/>
      <c r="M2368" s="899"/>
      <c r="N2368" s="899"/>
      <c r="O2368" s="899"/>
      <c r="P2368" s="899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96"/>
      <c r="E2369" s="677"/>
      <c r="F2369" s="677"/>
      <c r="G2369" s="677"/>
      <c r="H2369" s="897"/>
      <c r="I2369" s="898"/>
      <c r="J2369" s="898"/>
      <c r="K2369" s="899"/>
      <c r="L2369" s="899"/>
      <c r="M2369" s="899"/>
      <c r="N2369" s="899"/>
      <c r="O2369" s="899"/>
      <c r="P2369" s="899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96"/>
      <c r="E2370" s="677"/>
      <c r="F2370" s="677"/>
      <c r="G2370" s="677"/>
      <c r="H2370" s="897"/>
      <c r="I2370" s="898"/>
      <c r="J2370" s="898"/>
      <c r="K2370" s="899"/>
      <c r="L2370" s="899"/>
      <c r="M2370" s="899"/>
      <c r="N2370" s="899"/>
      <c r="O2370" s="899"/>
      <c r="P2370" s="899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96"/>
      <c r="E2371" s="677"/>
      <c r="F2371" s="677"/>
      <c r="G2371" s="677"/>
      <c r="H2371" s="897"/>
      <c r="I2371" s="898"/>
      <c r="J2371" s="898"/>
      <c r="K2371" s="899"/>
      <c r="L2371" s="899"/>
      <c r="M2371" s="899"/>
      <c r="N2371" s="899"/>
      <c r="O2371" s="899"/>
      <c r="P2371" s="899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96"/>
      <c r="E2372" s="677"/>
      <c r="F2372" s="677"/>
      <c r="G2372" s="677"/>
      <c r="H2372" s="897"/>
      <c r="I2372" s="898"/>
      <c r="J2372" s="898"/>
      <c r="K2372" s="899"/>
      <c r="L2372" s="899"/>
      <c r="M2372" s="899"/>
      <c r="N2372" s="899"/>
      <c r="O2372" s="899"/>
      <c r="P2372" s="899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96"/>
      <c r="E2373" s="677"/>
      <c r="F2373" s="677"/>
      <c r="G2373" s="677"/>
      <c r="H2373" s="897"/>
      <c r="I2373" s="898"/>
      <c r="J2373" s="898"/>
      <c r="K2373" s="899"/>
      <c r="L2373" s="899"/>
      <c r="M2373" s="899"/>
      <c r="N2373" s="899"/>
      <c r="O2373" s="899"/>
      <c r="P2373" s="899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96"/>
      <c r="E2374" s="677"/>
      <c r="F2374" s="677"/>
      <c r="G2374" s="677"/>
      <c r="H2374" s="897"/>
      <c r="I2374" s="898"/>
      <c r="J2374" s="898"/>
      <c r="K2374" s="899"/>
      <c r="L2374" s="899"/>
      <c r="M2374" s="899"/>
      <c r="N2374" s="899"/>
      <c r="O2374" s="899"/>
      <c r="P2374" s="899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96"/>
      <c r="E2375" s="677"/>
      <c r="F2375" s="677"/>
      <c r="G2375" s="677"/>
      <c r="H2375" s="897"/>
      <c r="I2375" s="898"/>
      <c r="J2375" s="898"/>
      <c r="K2375" s="899"/>
      <c r="L2375" s="899"/>
      <c r="M2375" s="899"/>
      <c r="N2375" s="899"/>
      <c r="O2375" s="899"/>
      <c r="P2375" s="899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96"/>
      <c r="E2376" s="677"/>
      <c r="F2376" s="677"/>
      <c r="G2376" s="677"/>
      <c r="H2376" s="897"/>
      <c r="I2376" s="898"/>
      <c r="J2376" s="898"/>
      <c r="K2376" s="899"/>
      <c r="L2376" s="899"/>
      <c r="M2376" s="899"/>
      <c r="N2376" s="899"/>
      <c r="O2376" s="899"/>
      <c r="P2376" s="899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96"/>
      <c r="E2377" s="677"/>
      <c r="F2377" s="677"/>
      <c r="G2377" s="677"/>
      <c r="H2377" s="897"/>
      <c r="I2377" s="898"/>
      <c r="J2377" s="898"/>
      <c r="K2377" s="899"/>
      <c r="L2377" s="899"/>
      <c r="M2377" s="899"/>
      <c r="N2377" s="899"/>
      <c r="O2377" s="899"/>
      <c r="P2377" s="899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96"/>
      <c r="E2378" s="677"/>
      <c r="F2378" s="677"/>
      <c r="G2378" s="677"/>
      <c r="H2378" s="897"/>
      <c r="I2378" s="898"/>
      <c r="J2378" s="898"/>
      <c r="K2378" s="899"/>
      <c r="L2378" s="899"/>
      <c r="M2378" s="899"/>
      <c r="N2378" s="899"/>
      <c r="O2378" s="899"/>
      <c r="P2378" s="899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96"/>
      <c r="E2379" s="677"/>
      <c r="F2379" s="677"/>
      <c r="G2379" s="677"/>
      <c r="H2379" s="897"/>
      <c r="I2379" s="898"/>
      <c r="J2379" s="898"/>
      <c r="K2379" s="899"/>
      <c r="L2379" s="899"/>
      <c r="M2379" s="899"/>
      <c r="N2379" s="899"/>
      <c r="O2379" s="899"/>
      <c r="P2379" s="899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96"/>
      <c r="E2380" s="677"/>
      <c r="F2380" s="677"/>
      <c r="G2380" s="677"/>
      <c r="H2380" s="897"/>
      <c r="I2380" s="898"/>
      <c r="J2380" s="898"/>
      <c r="K2380" s="899"/>
      <c r="L2380" s="899"/>
      <c r="M2380" s="899"/>
      <c r="N2380" s="899"/>
      <c r="O2380" s="899"/>
      <c r="P2380" s="899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96"/>
      <c r="E2381" s="677"/>
      <c r="F2381" s="677"/>
      <c r="G2381" s="677"/>
      <c r="H2381" s="897"/>
      <c r="I2381" s="898"/>
      <c r="J2381" s="898"/>
      <c r="K2381" s="899"/>
      <c r="L2381" s="899"/>
      <c r="M2381" s="899"/>
      <c r="N2381" s="899"/>
      <c r="O2381" s="899"/>
      <c r="P2381" s="899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96"/>
      <c r="E2382" s="677"/>
      <c r="F2382" s="677"/>
      <c r="G2382" s="677"/>
      <c r="H2382" s="897"/>
      <c r="I2382" s="898"/>
      <c r="J2382" s="898"/>
      <c r="K2382" s="899"/>
      <c r="L2382" s="899"/>
      <c r="M2382" s="899"/>
      <c r="N2382" s="899"/>
      <c r="O2382" s="899"/>
      <c r="P2382" s="899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96"/>
      <c r="E2383" s="677"/>
      <c r="F2383" s="677"/>
      <c r="G2383" s="677"/>
      <c r="H2383" s="897"/>
      <c r="I2383" s="898"/>
      <c r="J2383" s="898"/>
      <c r="K2383" s="899"/>
      <c r="L2383" s="899"/>
      <c r="M2383" s="899"/>
      <c r="N2383" s="899"/>
      <c r="O2383" s="899"/>
      <c r="P2383" s="899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96"/>
      <c r="E2384" s="677"/>
      <c r="F2384" s="677"/>
      <c r="G2384" s="677"/>
      <c r="H2384" s="897"/>
      <c r="I2384" s="898"/>
      <c r="J2384" s="898"/>
      <c r="K2384" s="899"/>
      <c r="L2384" s="899"/>
      <c r="M2384" s="899"/>
      <c r="N2384" s="899"/>
      <c r="O2384" s="899"/>
      <c r="P2384" s="899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96"/>
      <c r="E2385" s="677"/>
      <c r="F2385" s="677"/>
      <c r="G2385" s="677"/>
      <c r="H2385" s="897"/>
      <c r="I2385" s="898"/>
      <c r="J2385" s="898"/>
      <c r="K2385" s="899"/>
      <c r="L2385" s="899"/>
      <c r="M2385" s="899"/>
      <c r="N2385" s="899"/>
      <c r="O2385" s="899"/>
      <c r="P2385" s="899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96"/>
      <c r="E2386" s="677"/>
      <c r="F2386" s="677"/>
      <c r="G2386" s="677"/>
      <c r="H2386" s="897"/>
      <c r="I2386" s="898"/>
      <c r="J2386" s="898"/>
      <c r="K2386" s="899"/>
      <c r="L2386" s="899"/>
      <c r="M2386" s="899"/>
      <c r="N2386" s="899"/>
      <c r="O2386" s="899"/>
      <c r="P2386" s="899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96"/>
      <c r="E2387" s="677"/>
      <c r="F2387" s="677"/>
      <c r="G2387" s="677"/>
      <c r="H2387" s="897"/>
      <c r="I2387" s="898"/>
      <c r="J2387" s="898"/>
      <c r="K2387" s="899"/>
      <c r="L2387" s="899"/>
      <c r="M2387" s="899"/>
      <c r="N2387" s="899"/>
      <c r="O2387" s="899"/>
      <c r="P2387" s="899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96"/>
      <c r="E2388" s="677"/>
      <c r="F2388" s="677"/>
      <c r="G2388" s="677"/>
      <c r="H2388" s="897"/>
      <c r="I2388" s="898"/>
      <c r="J2388" s="898"/>
      <c r="K2388" s="899"/>
      <c r="L2388" s="899"/>
      <c r="M2388" s="899"/>
      <c r="N2388" s="899"/>
      <c r="O2388" s="899"/>
      <c r="P2388" s="899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96"/>
      <c r="E2389" s="677"/>
      <c r="F2389" s="677"/>
      <c r="G2389" s="677"/>
      <c r="H2389" s="897"/>
      <c r="I2389" s="898"/>
      <c r="J2389" s="898"/>
      <c r="K2389" s="899"/>
      <c r="L2389" s="899"/>
      <c r="M2389" s="899"/>
      <c r="N2389" s="899"/>
      <c r="O2389" s="899"/>
      <c r="P2389" s="899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96"/>
      <c r="E2390" s="677"/>
      <c r="F2390" s="677"/>
      <c r="G2390" s="677"/>
      <c r="H2390" s="897"/>
      <c r="I2390" s="898"/>
      <c r="J2390" s="898"/>
      <c r="K2390" s="899"/>
      <c r="L2390" s="899"/>
      <c r="M2390" s="899"/>
      <c r="N2390" s="899"/>
      <c r="O2390" s="899"/>
      <c r="P2390" s="899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96"/>
      <c r="E2391" s="677"/>
      <c r="F2391" s="677"/>
      <c r="G2391" s="677"/>
      <c r="H2391" s="897"/>
      <c r="I2391" s="898"/>
      <c r="J2391" s="898"/>
      <c r="K2391" s="899"/>
      <c r="L2391" s="899"/>
      <c r="M2391" s="899"/>
      <c r="N2391" s="899"/>
      <c r="O2391" s="899"/>
      <c r="P2391" s="899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96"/>
      <c r="E2392" s="677"/>
      <c r="F2392" s="677"/>
      <c r="G2392" s="677"/>
      <c r="H2392" s="897"/>
      <c r="I2392" s="898"/>
      <c r="J2392" s="898"/>
      <c r="K2392" s="899"/>
      <c r="L2392" s="899"/>
      <c r="M2392" s="899"/>
      <c r="N2392" s="899"/>
      <c r="O2392" s="899"/>
      <c r="P2392" s="899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96"/>
      <c r="E2393" s="677"/>
      <c r="F2393" s="677"/>
      <c r="G2393" s="677"/>
      <c r="H2393" s="897"/>
      <c r="I2393" s="898"/>
      <c r="J2393" s="898"/>
      <c r="K2393" s="899"/>
      <c r="L2393" s="899"/>
      <c r="M2393" s="899"/>
      <c r="N2393" s="899"/>
      <c r="O2393" s="899"/>
      <c r="P2393" s="899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96"/>
      <c r="E2394" s="677"/>
      <c r="F2394" s="677"/>
      <c r="G2394" s="677"/>
      <c r="H2394" s="897"/>
      <c r="I2394" s="898"/>
      <c r="J2394" s="898"/>
      <c r="K2394" s="899"/>
      <c r="L2394" s="899"/>
      <c r="M2394" s="899"/>
      <c r="N2394" s="899"/>
      <c r="O2394" s="899"/>
      <c r="P2394" s="899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96"/>
      <c r="E2395" s="677"/>
      <c r="F2395" s="677"/>
      <c r="G2395" s="677"/>
      <c r="H2395" s="897"/>
      <c r="I2395" s="898"/>
      <c r="J2395" s="898"/>
      <c r="K2395" s="899"/>
      <c r="L2395" s="899"/>
      <c r="M2395" s="899"/>
      <c r="N2395" s="899"/>
      <c r="O2395" s="899"/>
      <c r="P2395" s="899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96"/>
      <c r="E2396" s="677"/>
      <c r="F2396" s="677"/>
      <c r="G2396" s="677"/>
      <c r="H2396" s="897"/>
      <c r="I2396" s="898"/>
      <c r="J2396" s="898"/>
      <c r="K2396" s="899"/>
      <c r="L2396" s="899"/>
      <c r="M2396" s="899"/>
      <c r="N2396" s="899"/>
      <c r="O2396" s="899"/>
      <c r="P2396" s="899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96"/>
      <c r="E2397" s="677"/>
      <c r="F2397" s="677"/>
      <c r="G2397" s="677"/>
      <c r="H2397" s="897"/>
      <c r="I2397" s="898"/>
      <c r="J2397" s="898"/>
      <c r="K2397" s="899"/>
      <c r="L2397" s="899"/>
      <c r="M2397" s="899"/>
      <c r="N2397" s="899"/>
      <c r="O2397" s="899"/>
      <c r="P2397" s="899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96"/>
      <c r="E2398" s="677"/>
      <c r="F2398" s="677"/>
      <c r="G2398" s="677"/>
      <c r="H2398" s="897"/>
      <c r="I2398" s="898"/>
      <c r="J2398" s="898"/>
      <c r="K2398" s="899"/>
      <c r="L2398" s="899"/>
      <c r="M2398" s="899"/>
      <c r="N2398" s="899"/>
      <c r="O2398" s="899"/>
      <c r="P2398" s="899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96"/>
      <c r="E2399" s="677"/>
      <c r="F2399" s="677"/>
      <c r="G2399" s="677"/>
      <c r="H2399" s="897"/>
      <c r="I2399" s="898"/>
      <c r="J2399" s="898"/>
      <c r="K2399" s="899"/>
      <c r="L2399" s="899"/>
      <c r="M2399" s="899"/>
      <c r="N2399" s="899"/>
      <c r="O2399" s="899"/>
      <c r="P2399" s="899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96"/>
      <c r="E2400" s="677"/>
      <c r="F2400" s="677"/>
      <c r="G2400" s="677"/>
      <c r="H2400" s="897"/>
      <c r="I2400" s="898"/>
      <c r="J2400" s="898"/>
      <c r="K2400" s="899"/>
      <c r="L2400" s="899"/>
      <c r="M2400" s="899"/>
      <c r="N2400" s="899"/>
      <c r="O2400" s="899"/>
      <c r="P2400" s="899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96"/>
      <c r="E2401" s="677"/>
      <c r="F2401" s="677"/>
      <c r="G2401" s="677"/>
      <c r="H2401" s="897"/>
      <c r="I2401" s="898"/>
      <c r="J2401" s="898"/>
      <c r="K2401" s="899"/>
      <c r="L2401" s="899"/>
      <c r="M2401" s="899"/>
      <c r="N2401" s="899"/>
      <c r="O2401" s="899"/>
      <c r="P2401" s="899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96"/>
      <c r="E2402" s="677"/>
      <c r="F2402" s="677"/>
      <c r="G2402" s="677"/>
      <c r="H2402" s="897"/>
      <c r="I2402" s="898"/>
      <c r="J2402" s="898"/>
      <c r="K2402" s="899"/>
      <c r="L2402" s="899"/>
      <c r="M2402" s="899"/>
      <c r="N2402" s="899"/>
      <c r="O2402" s="899"/>
      <c r="P2402" s="899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96"/>
      <c r="E2403" s="677"/>
      <c r="F2403" s="677"/>
      <c r="G2403" s="677"/>
      <c r="H2403" s="897"/>
      <c r="I2403" s="898"/>
      <c r="J2403" s="898"/>
      <c r="K2403" s="899"/>
      <c r="L2403" s="899"/>
      <c r="M2403" s="899"/>
      <c r="N2403" s="899"/>
      <c r="O2403" s="899"/>
      <c r="P2403" s="899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96"/>
      <c r="E2404" s="677"/>
      <c r="F2404" s="677"/>
      <c r="G2404" s="677"/>
      <c r="H2404" s="897"/>
      <c r="I2404" s="898"/>
      <c r="J2404" s="898"/>
      <c r="K2404" s="899"/>
      <c r="L2404" s="899"/>
      <c r="M2404" s="899"/>
      <c r="N2404" s="899"/>
      <c r="O2404" s="899"/>
      <c r="P2404" s="899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96"/>
      <c r="E2405" s="677"/>
      <c r="F2405" s="677"/>
      <c r="G2405" s="677"/>
      <c r="H2405" s="897"/>
      <c r="I2405" s="898"/>
      <c r="J2405" s="898"/>
      <c r="K2405" s="899"/>
      <c r="L2405" s="899"/>
      <c r="M2405" s="899"/>
      <c r="N2405" s="899"/>
      <c r="O2405" s="899"/>
      <c r="P2405" s="899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96"/>
      <c r="E2406" s="677"/>
      <c r="F2406" s="677"/>
      <c r="G2406" s="677"/>
      <c r="H2406" s="897"/>
      <c r="I2406" s="898"/>
      <c r="J2406" s="898"/>
      <c r="K2406" s="899"/>
      <c r="L2406" s="899"/>
      <c r="M2406" s="899"/>
      <c r="N2406" s="899"/>
      <c r="O2406" s="899"/>
      <c r="P2406" s="899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96"/>
      <c r="E2407" s="677"/>
      <c r="F2407" s="677"/>
      <c r="G2407" s="677"/>
      <c r="H2407" s="897"/>
      <c r="I2407" s="898"/>
      <c r="J2407" s="898"/>
      <c r="K2407" s="899"/>
      <c r="L2407" s="899"/>
      <c r="M2407" s="899"/>
      <c r="N2407" s="899"/>
      <c r="O2407" s="899"/>
      <c r="P2407" s="899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96"/>
      <c r="E2408" s="677"/>
      <c r="F2408" s="677"/>
      <c r="G2408" s="677"/>
      <c r="H2408" s="897"/>
      <c r="I2408" s="898"/>
      <c r="J2408" s="898"/>
      <c r="K2408" s="899"/>
      <c r="L2408" s="899"/>
      <c r="M2408" s="899"/>
      <c r="N2408" s="899"/>
      <c r="O2408" s="899"/>
      <c r="P2408" s="899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96"/>
      <c r="E2409" s="677"/>
      <c r="F2409" s="677"/>
      <c r="G2409" s="677"/>
      <c r="H2409" s="897"/>
      <c r="I2409" s="898"/>
      <c r="J2409" s="898"/>
      <c r="K2409" s="899"/>
      <c r="L2409" s="899"/>
      <c r="M2409" s="899"/>
      <c r="N2409" s="899"/>
      <c r="O2409" s="899"/>
      <c r="P2409" s="899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96"/>
      <c r="E2410" s="677"/>
      <c r="F2410" s="677"/>
      <c r="G2410" s="677"/>
      <c r="H2410" s="897"/>
      <c r="I2410" s="898"/>
      <c r="J2410" s="898"/>
      <c r="K2410" s="899"/>
      <c r="L2410" s="899"/>
      <c r="M2410" s="899"/>
      <c r="N2410" s="899"/>
      <c r="O2410" s="899"/>
      <c r="P2410" s="899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96"/>
      <c r="E2411" s="677"/>
      <c r="F2411" s="677"/>
      <c r="G2411" s="677"/>
      <c r="H2411" s="897"/>
      <c r="I2411" s="898"/>
      <c r="J2411" s="898"/>
      <c r="K2411" s="899"/>
      <c r="L2411" s="899"/>
      <c r="M2411" s="899"/>
      <c r="N2411" s="899"/>
      <c r="O2411" s="899"/>
      <c r="P2411" s="899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96"/>
      <c r="E2412" s="677"/>
      <c r="F2412" s="677"/>
      <c r="G2412" s="677"/>
      <c r="H2412" s="897"/>
      <c r="I2412" s="898"/>
      <c r="J2412" s="898"/>
      <c r="K2412" s="899"/>
      <c r="L2412" s="899"/>
      <c r="M2412" s="899"/>
      <c r="N2412" s="899"/>
      <c r="O2412" s="899"/>
      <c r="P2412" s="899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96"/>
      <c r="E2413" s="677"/>
      <c r="F2413" s="677"/>
      <c r="G2413" s="677"/>
      <c r="H2413" s="897"/>
      <c r="I2413" s="898"/>
      <c r="J2413" s="898"/>
      <c r="K2413" s="899"/>
      <c r="L2413" s="899"/>
      <c r="M2413" s="899"/>
      <c r="N2413" s="899"/>
      <c r="O2413" s="899"/>
      <c r="P2413" s="899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96"/>
      <c r="E2414" s="677"/>
      <c r="F2414" s="677"/>
      <c r="G2414" s="677"/>
      <c r="H2414" s="897"/>
      <c r="I2414" s="898"/>
      <c r="J2414" s="898"/>
      <c r="K2414" s="899"/>
      <c r="L2414" s="899"/>
      <c r="M2414" s="899"/>
      <c r="N2414" s="899"/>
      <c r="O2414" s="899"/>
      <c r="P2414" s="899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96"/>
      <c r="E2415" s="677"/>
      <c r="F2415" s="677"/>
      <c r="G2415" s="677"/>
      <c r="H2415" s="897"/>
      <c r="I2415" s="898"/>
      <c r="J2415" s="898"/>
      <c r="K2415" s="899"/>
      <c r="L2415" s="899"/>
      <c r="M2415" s="899"/>
      <c r="N2415" s="899"/>
      <c r="O2415" s="899"/>
      <c r="P2415" s="899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96"/>
      <c r="E2416" s="677"/>
      <c r="F2416" s="677"/>
      <c r="G2416" s="677"/>
      <c r="H2416" s="897"/>
      <c r="I2416" s="898"/>
      <c r="J2416" s="898"/>
      <c r="K2416" s="899"/>
      <c r="L2416" s="899"/>
      <c r="M2416" s="899"/>
      <c r="N2416" s="899"/>
      <c r="O2416" s="899"/>
      <c r="P2416" s="899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96"/>
      <c r="E2417" s="677"/>
      <c r="F2417" s="677"/>
      <c r="G2417" s="677"/>
      <c r="H2417" s="897"/>
      <c r="I2417" s="898"/>
      <c r="J2417" s="898"/>
      <c r="K2417" s="899"/>
      <c r="L2417" s="899"/>
      <c r="M2417" s="899"/>
      <c r="N2417" s="899"/>
      <c r="O2417" s="899"/>
      <c r="P2417" s="899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96"/>
      <c r="E2418" s="677"/>
      <c r="F2418" s="677"/>
      <c r="G2418" s="677"/>
      <c r="H2418" s="897"/>
      <c r="I2418" s="898"/>
      <c r="J2418" s="898"/>
      <c r="K2418" s="899"/>
      <c r="L2418" s="899"/>
      <c r="M2418" s="899"/>
      <c r="N2418" s="899"/>
      <c r="O2418" s="899"/>
      <c r="P2418" s="899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96"/>
      <c r="E2419" s="677"/>
      <c r="F2419" s="677"/>
      <c r="G2419" s="677"/>
      <c r="H2419" s="897"/>
      <c r="I2419" s="898"/>
      <c r="J2419" s="898"/>
      <c r="K2419" s="899"/>
      <c r="L2419" s="899"/>
      <c r="M2419" s="899"/>
      <c r="N2419" s="899"/>
      <c r="O2419" s="899"/>
      <c r="P2419" s="899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96"/>
      <c r="E2420" s="677"/>
      <c r="F2420" s="677"/>
      <c r="G2420" s="677"/>
      <c r="H2420" s="897"/>
      <c r="I2420" s="898"/>
      <c r="J2420" s="898"/>
      <c r="K2420" s="899"/>
      <c r="L2420" s="899"/>
      <c r="M2420" s="899"/>
      <c r="N2420" s="899"/>
      <c r="O2420" s="899"/>
      <c r="P2420" s="899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96"/>
      <c r="E2421" s="677"/>
      <c r="F2421" s="677"/>
      <c r="G2421" s="677"/>
      <c r="H2421" s="897"/>
      <c r="I2421" s="898"/>
      <c r="J2421" s="898"/>
      <c r="K2421" s="899"/>
      <c r="L2421" s="899"/>
      <c r="M2421" s="899"/>
      <c r="N2421" s="899"/>
      <c r="O2421" s="899"/>
      <c r="P2421" s="899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96"/>
      <c r="E2422" s="677"/>
      <c r="F2422" s="677"/>
      <c r="G2422" s="677"/>
      <c r="H2422" s="897"/>
      <c r="I2422" s="898"/>
      <c r="J2422" s="898"/>
      <c r="K2422" s="899"/>
      <c r="L2422" s="899"/>
      <c r="M2422" s="899"/>
      <c r="N2422" s="899"/>
      <c r="O2422" s="899"/>
      <c r="P2422" s="899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96"/>
      <c r="E2423" s="677"/>
      <c r="F2423" s="677"/>
      <c r="G2423" s="677"/>
      <c r="H2423" s="897"/>
      <c r="I2423" s="898"/>
      <c r="J2423" s="898"/>
      <c r="K2423" s="899"/>
      <c r="L2423" s="899"/>
      <c r="M2423" s="899"/>
      <c r="N2423" s="899"/>
      <c r="O2423" s="899"/>
      <c r="P2423" s="899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96"/>
      <c r="E2424" s="677"/>
      <c r="F2424" s="677"/>
      <c r="G2424" s="677"/>
      <c r="H2424" s="897"/>
      <c r="I2424" s="898"/>
      <c r="J2424" s="898"/>
      <c r="K2424" s="899"/>
      <c r="L2424" s="899"/>
      <c r="M2424" s="899"/>
      <c r="N2424" s="899"/>
      <c r="O2424" s="899"/>
      <c r="P2424" s="899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96"/>
      <c r="E2425" s="677"/>
      <c r="F2425" s="677"/>
      <c r="G2425" s="677"/>
      <c r="H2425" s="897"/>
      <c r="I2425" s="898"/>
      <c r="J2425" s="898"/>
      <c r="K2425" s="899"/>
      <c r="L2425" s="899"/>
      <c r="M2425" s="899"/>
      <c r="N2425" s="899"/>
      <c r="O2425" s="899"/>
      <c r="P2425" s="899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96"/>
      <c r="E2426" s="677"/>
      <c r="F2426" s="677"/>
      <c r="G2426" s="677"/>
      <c r="H2426" s="897"/>
      <c r="I2426" s="898"/>
      <c r="J2426" s="898"/>
      <c r="K2426" s="899"/>
      <c r="L2426" s="899"/>
      <c r="M2426" s="899"/>
      <c r="N2426" s="899"/>
      <c r="O2426" s="899"/>
      <c r="P2426" s="899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96"/>
      <c r="E2427" s="677"/>
      <c r="F2427" s="677"/>
      <c r="G2427" s="677"/>
      <c r="H2427" s="897"/>
      <c r="I2427" s="898"/>
      <c r="J2427" s="898"/>
      <c r="K2427" s="899"/>
      <c r="L2427" s="899"/>
      <c r="M2427" s="899"/>
      <c r="N2427" s="899"/>
      <c r="O2427" s="899"/>
      <c r="P2427" s="899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96"/>
      <c r="E2428" s="677"/>
      <c r="F2428" s="677"/>
      <c r="G2428" s="677"/>
      <c r="H2428" s="897"/>
      <c r="I2428" s="898"/>
      <c r="J2428" s="898"/>
      <c r="K2428" s="899"/>
      <c r="L2428" s="899"/>
      <c r="M2428" s="899"/>
      <c r="N2428" s="899"/>
      <c r="O2428" s="899"/>
      <c r="P2428" s="899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96"/>
      <c r="E2429" s="677"/>
      <c r="F2429" s="677"/>
      <c r="G2429" s="677"/>
      <c r="H2429" s="897"/>
      <c r="I2429" s="898"/>
      <c r="J2429" s="898"/>
      <c r="K2429" s="899"/>
      <c r="L2429" s="899"/>
      <c r="M2429" s="899"/>
      <c r="N2429" s="899"/>
      <c r="O2429" s="899"/>
      <c r="P2429" s="899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96"/>
      <c r="E2430" s="677"/>
      <c r="F2430" s="677"/>
      <c r="G2430" s="677"/>
      <c r="H2430" s="897"/>
      <c r="I2430" s="898"/>
      <c r="J2430" s="898"/>
      <c r="K2430" s="899"/>
      <c r="L2430" s="899"/>
      <c r="M2430" s="899"/>
      <c r="N2430" s="899"/>
      <c r="O2430" s="899"/>
      <c r="P2430" s="899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96"/>
      <c r="E2431" s="677"/>
      <c r="F2431" s="677"/>
      <c r="G2431" s="677"/>
      <c r="H2431" s="897"/>
      <c r="I2431" s="898"/>
      <c r="J2431" s="898"/>
      <c r="K2431" s="899"/>
      <c r="L2431" s="899"/>
      <c r="M2431" s="899"/>
      <c r="N2431" s="899"/>
      <c r="O2431" s="899"/>
      <c r="P2431" s="899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96"/>
      <c r="E2432" s="677"/>
      <c r="F2432" s="677"/>
      <c r="G2432" s="677"/>
      <c r="H2432" s="897"/>
      <c r="I2432" s="898"/>
      <c r="J2432" s="898"/>
      <c r="K2432" s="899"/>
      <c r="L2432" s="899"/>
      <c r="M2432" s="899"/>
      <c r="N2432" s="899"/>
      <c r="O2432" s="899"/>
      <c r="P2432" s="899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96"/>
      <c r="E2433" s="677"/>
      <c r="F2433" s="677"/>
      <c r="G2433" s="677"/>
      <c r="H2433" s="897"/>
      <c r="I2433" s="898"/>
      <c r="J2433" s="898"/>
      <c r="K2433" s="899"/>
      <c r="L2433" s="899"/>
      <c r="M2433" s="899"/>
      <c r="N2433" s="899"/>
      <c r="O2433" s="899"/>
      <c r="P2433" s="899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96"/>
      <c r="E2434" s="677"/>
      <c r="F2434" s="677"/>
      <c r="G2434" s="677"/>
      <c r="H2434" s="897"/>
      <c r="I2434" s="898"/>
      <c r="J2434" s="898"/>
      <c r="K2434" s="899"/>
      <c r="L2434" s="899"/>
      <c r="M2434" s="899"/>
      <c r="N2434" s="899"/>
      <c r="O2434" s="899"/>
      <c r="P2434" s="899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96"/>
      <c r="E2435" s="677"/>
      <c r="F2435" s="677"/>
      <c r="G2435" s="677"/>
      <c r="H2435" s="897"/>
      <c r="I2435" s="898"/>
      <c r="J2435" s="898"/>
      <c r="K2435" s="899"/>
      <c r="L2435" s="899"/>
      <c r="M2435" s="899"/>
      <c r="N2435" s="899"/>
      <c r="O2435" s="899"/>
      <c r="P2435" s="899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96"/>
      <c r="E2436" s="677"/>
      <c r="F2436" s="677"/>
      <c r="G2436" s="677"/>
      <c r="H2436" s="897"/>
      <c r="I2436" s="898"/>
      <c r="J2436" s="898"/>
      <c r="K2436" s="899"/>
      <c r="L2436" s="899"/>
      <c r="M2436" s="899"/>
      <c r="N2436" s="899"/>
      <c r="O2436" s="899"/>
      <c r="P2436" s="899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96"/>
      <c r="E2437" s="677"/>
      <c r="F2437" s="677"/>
      <c r="G2437" s="677"/>
      <c r="H2437" s="897"/>
      <c r="I2437" s="898"/>
      <c r="J2437" s="898"/>
      <c r="K2437" s="899"/>
      <c r="L2437" s="899"/>
      <c r="M2437" s="899"/>
      <c r="N2437" s="899"/>
      <c r="O2437" s="899"/>
      <c r="P2437" s="899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96"/>
      <c r="E2438" s="677"/>
      <c r="F2438" s="677"/>
      <c r="G2438" s="677"/>
      <c r="H2438" s="897"/>
      <c r="I2438" s="898"/>
      <c r="J2438" s="898"/>
      <c r="K2438" s="899"/>
      <c r="L2438" s="899"/>
      <c r="M2438" s="899"/>
      <c r="N2438" s="899"/>
      <c r="O2438" s="899"/>
      <c r="P2438" s="899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96"/>
      <c r="E2439" s="677"/>
      <c r="F2439" s="677"/>
      <c r="G2439" s="677"/>
      <c r="H2439" s="897"/>
      <c r="I2439" s="898"/>
      <c r="J2439" s="898"/>
      <c r="K2439" s="899"/>
      <c r="L2439" s="899"/>
      <c r="M2439" s="899"/>
      <c r="N2439" s="899"/>
      <c r="O2439" s="899"/>
      <c r="P2439" s="899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96"/>
      <c r="E2440" s="677"/>
      <c r="F2440" s="677"/>
      <c r="G2440" s="677"/>
      <c r="H2440" s="897"/>
      <c r="I2440" s="898"/>
      <c r="J2440" s="898"/>
      <c r="K2440" s="899"/>
      <c r="L2440" s="899"/>
      <c r="M2440" s="899"/>
      <c r="N2440" s="899"/>
      <c r="O2440" s="899"/>
      <c r="P2440" s="899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96"/>
      <c r="E2441" s="677"/>
      <c r="F2441" s="677"/>
      <c r="G2441" s="677"/>
      <c r="H2441" s="897"/>
      <c r="I2441" s="898"/>
      <c r="J2441" s="898"/>
      <c r="K2441" s="899"/>
      <c r="L2441" s="899"/>
      <c r="M2441" s="899"/>
      <c r="N2441" s="899"/>
      <c r="O2441" s="899"/>
      <c r="P2441" s="899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96"/>
      <c r="E2442" s="677"/>
      <c r="F2442" s="677"/>
      <c r="G2442" s="677"/>
      <c r="H2442" s="897"/>
      <c r="I2442" s="898"/>
      <c r="J2442" s="898"/>
      <c r="K2442" s="899"/>
      <c r="L2442" s="899"/>
      <c r="M2442" s="899"/>
      <c r="N2442" s="899"/>
      <c r="O2442" s="899"/>
      <c r="P2442" s="899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96"/>
      <c r="E2443" s="677"/>
      <c r="F2443" s="677"/>
      <c r="G2443" s="677"/>
      <c r="H2443" s="897"/>
      <c r="I2443" s="898"/>
      <c r="J2443" s="898"/>
      <c r="K2443" s="899"/>
      <c r="L2443" s="899"/>
      <c r="M2443" s="899"/>
      <c r="N2443" s="899"/>
      <c r="O2443" s="899"/>
      <c r="P2443" s="899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96"/>
      <c r="E2444" s="677"/>
      <c r="F2444" s="677"/>
      <c r="G2444" s="677"/>
      <c r="H2444" s="897"/>
      <c r="I2444" s="898"/>
      <c r="J2444" s="898"/>
      <c r="K2444" s="899"/>
      <c r="L2444" s="899"/>
      <c r="M2444" s="899"/>
      <c r="N2444" s="899"/>
      <c r="O2444" s="899"/>
      <c r="P2444" s="899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96"/>
      <c r="E2445" s="677"/>
      <c r="F2445" s="677"/>
      <c r="G2445" s="677"/>
      <c r="H2445" s="897"/>
      <c r="I2445" s="898"/>
      <c r="J2445" s="898"/>
      <c r="K2445" s="899"/>
      <c r="L2445" s="899"/>
      <c r="M2445" s="899"/>
      <c r="N2445" s="899"/>
      <c r="O2445" s="899"/>
      <c r="P2445" s="899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96"/>
      <c r="E2446" s="677"/>
      <c r="F2446" s="677"/>
      <c r="G2446" s="677"/>
      <c r="H2446" s="897"/>
      <c r="I2446" s="898"/>
      <c r="J2446" s="898"/>
      <c r="K2446" s="899"/>
      <c r="L2446" s="899"/>
      <c r="M2446" s="899"/>
      <c r="N2446" s="899"/>
      <c r="O2446" s="899"/>
      <c r="P2446" s="899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96"/>
      <c r="E2447" s="677"/>
      <c r="F2447" s="677"/>
      <c r="G2447" s="677"/>
      <c r="H2447" s="897"/>
      <c r="I2447" s="898"/>
      <c r="J2447" s="898"/>
      <c r="K2447" s="899"/>
      <c r="L2447" s="899"/>
      <c r="M2447" s="899"/>
      <c r="N2447" s="899"/>
      <c r="O2447" s="899"/>
      <c r="P2447" s="899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96"/>
      <c r="E2448" s="677"/>
      <c r="F2448" s="677"/>
      <c r="G2448" s="677"/>
      <c r="H2448" s="897"/>
      <c r="I2448" s="898"/>
      <c r="J2448" s="898"/>
      <c r="K2448" s="899"/>
      <c r="L2448" s="899"/>
      <c r="M2448" s="899"/>
      <c r="N2448" s="899"/>
      <c r="O2448" s="899"/>
      <c r="P2448" s="899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96"/>
      <c r="E2449" s="677"/>
      <c r="F2449" s="677"/>
      <c r="G2449" s="677"/>
      <c r="H2449" s="897"/>
      <c r="I2449" s="898"/>
      <c r="J2449" s="898"/>
      <c r="K2449" s="899"/>
      <c r="L2449" s="899"/>
      <c r="M2449" s="899"/>
      <c r="N2449" s="899"/>
      <c r="O2449" s="899"/>
      <c r="P2449" s="899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96"/>
      <c r="E2450" s="677"/>
      <c r="F2450" s="677"/>
      <c r="G2450" s="677"/>
      <c r="H2450" s="897"/>
      <c r="I2450" s="898"/>
      <c r="J2450" s="898"/>
      <c r="K2450" s="899"/>
      <c r="L2450" s="899"/>
      <c r="M2450" s="899"/>
      <c r="N2450" s="899"/>
      <c r="O2450" s="899"/>
      <c r="P2450" s="899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96"/>
      <c r="E2451" s="677"/>
      <c r="F2451" s="677"/>
      <c r="G2451" s="677"/>
      <c r="H2451" s="897"/>
      <c r="I2451" s="898"/>
      <c r="J2451" s="898"/>
      <c r="K2451" s="899"/>
      <c r="L2451" s="899"/>
      <c r="M2451" s="899"/>
      <c r="N2451" s="899"/>
      <c r="O2451" s="899"/>
      <c r="P2451" s="899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96"/>
      <c r="E2452" s="677"/>
      <c r="F2452" s="677"/>
      <c r="G2452" s="677"/>
      <c r="H2452" s="897"/>
      <c r="I2452" s="898"/>
      <c r="J2452" s="898"/>
      <c r="K2452" s="899"/>
      <c r="L2452" s="899"/>
      <c r="M2452" s="899"/>
      <c r="N2452" s="899"/>
      <c r="O2452" s="899"/>
      <c r="P2452" s="899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96"/>
      <c r="E2453" s="677"/>
      <c r="F2453" s="677"/>
      <c r="G2453" s="677"/>
      <c r="H2453" s="897"/>
      <c r="I2453" s="898"/>
      <c r="J2453" s="898"/>
      <c r="K2453" s="899"/>
      <c r="L2453" s="899"/>
      <c r="M2453" s="899"/>
      <c r="N2453" s="899"/>
      <c r="O2453" s="899"/>
      <c r="P2453" s="899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96"/>
      <c r="E2454" s="677"/>
      <c r="F2454" s="677"/>
      <c r="G2454" s="677"/>
      <c r="H2454" s="897"/>
      <c r="I2454" s="898"/>
      <c r="J2454" s="898"/>
      <c r="K2454" s="899"/>
      <c r="L2454" s="899"/>
      <c r="M2454" s="899"/>
      <c r="N2454" s="899"/>
      <c r="O2454" s="899"/>
      <c r="P2454" s="899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96"/>
      <c r="E2455" s="677"/>
      <c r="F2455" s="677"/>
      <c r="G2455" s="677"/>
      <c r="H2455" s="897"/>
      <c r="I2455" s="898"/>
      <c r="J2455" s="898"/>
      <c r="K2455" s="899"/>
      <c r="L2455" s="899"/>
      <c r="M2455" s="899"/>
      <c r="N2455" s="899"/>
      <c r="O2455" s="899"/>
      <c r="P2455" s="899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96"/>
      <c r="E2456" s="677"/>
      <c r="F2456" s="677"/>
      <c r="G2456" s="677"/>
      <c r="H2456" s="897"/>
      <c r="I2456" s="898"/>
      <c r="J2456" s="898"/>
      <c r="K2456" s="899"/>
      <c r="L2456" s="899"/>
      <c r="M2456" s="899"/>
      <c r="N2456" s="899"/>
      <c r="O2456" s="899"/>
      <c r="P2456" s="899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96"/>
      <c r="E2457" s="677"/>
      <c r="F2457" s="677"/>
      <c r="G2457" s="677"/>
      <c r="H2457" s="897"/>
      <c r="I2457" s="898"/>
      <c r="J2457" s="898"/>
      <c r="K2457" s="899"/>
      <c r="L2457" s="899"/>
      <c r="M2457" s="899"/>
      <c r="N2457" s="899"/>
      <c r="O2457" s="899"/>
      <c r="P2457" s="899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96"/>
      <c r="E2458" s="677"/>
      <c r="F2458" s="677"/>
      <c r="G2458" s="677"/>
      <c r="H2458" s="897"/>
      <c r="I2458" s="898"/>
      <c r="J2458" s="898"/>
      <c r="K2458" s="899"/>
      <c r="L2458" s="899"/>
      <c r="M2458" s="899"/>
      <c r="N2458" s="899"/>
      <c r="O2458" s="899"/>
      <c r="P2458" s="899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96"/>
      <c r="E2459" s="677"/>
      <c r="F2459" s="677"/>
      <c r="G2459" s="677"/>
      <c r="H2459" s="897"/>
      <c r="I2459" s="898"/>
      <c r="J2459" s="898"/>
      <c r="K2459" s="899"/>
      <c r="L2459" s="899"/>
      <c r="M2459" s="899"/>
      <c r="N2459" s="899"/>
      <c r="O2459" s="899"/>
      <c r="P2459" s="899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96"/>
      <c r="E2460" s="677"/>
      <c r="F2460" s="677"/>
      <c r="G2460" s="677"/>
      <c r="H2460" s="897"/>
      <c r="I2460" s="898"/>
      <c r="J2460" s="898"/>
      <c r="K2460" s="899"/>
      <c r="L2460" s="899"/>
      <c r="M2460" s="899"/>
      <c r="N2460" s="899"/>
      <c r="O2460" s="899"/>
      <c r="P2460" s="899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96"/>
      <c r="E2461" s="677"/>
      <c r="F2461" s="677"/>
      <c r="G2461" s="677"/>
      <c r="H2461" s="897"/>
      <c r="I2461" s="898"/>
      <c r="J2461" s="898"/>
      <c r="K2461" s="899"/>
      <c r="L2461" s="899"/>
      <c r="M2461" s="899"/>
      <c r="N2461" s="899"/>
      <c r="O2461" s="899"/>
      <c r="P2461" s="899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96"/>
      <c r="E2462" s="677"/>
      <c r="F2462" s="677"/>
      <c r="G2462" s="677"/>
      <c r="H2462" s="897"/>
      <c r="I2462" s="898"/>
      <c r="J2462" s="898"/>
      <c r="K2462" s="899"/>
      <c r="L2462" s="899"/>
      <c r="M2462" s="899"/>
      <c r="N2462" s="899"/>
      <c r="O2462" s="899"/>
      <c r="P2462" s="899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96"/>
      <c r="E2463" s="677"/>
      <c r="F2463" s="677"/>
      <c r="G2463" s="677"/>
      <c r="H2463" s="897"/>
      <c r="I2463" s="898"/>
      <c r="J2463" s="898"/>
      <c r="K2463" s="899"/>
      <c r="L2463" s="899"/>
      <c r="M2463" s="899"/>
      <c r="N2463" s="899"/>
      <c r="O2463" s="899"/>
      <c r="P2463" s="899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96"/>
      <c r="E2464" s="677"/>
      <c r="F2464" s="677"/>
      <c r="G2464" s="677"/>
      <c r="H2464" s="897"/>
      <c r="I2464" s="898"/>
      <c r="J2464" s="898"/>
      <c r="K2464" s="899"/>
      <c r="L2464" s="899"/>
      <c r="M2464" s="899"/>
      <c r="N2464" s="899"/>
      <c r="O2464" s="899"/>
      <c r="P2464" s="899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96"/>
      <c r="E2465" s="677"/>
      <c r="F2465" s="677"/>
      <c r="G2465" s="677"/>
      <c r="H2465" s="897"/>
      <c r="I2465" s="898"/>
      <c r="J2465" s="898"/>
      <c r="K2465" s="899"/>
      <c r="L2465" s="899"/>
      <c r="M2465" s="899"/>
      <c r="N2465" s="899"/>
      <c r="O2465" s="899"/>
      <c r="P2465" s="899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96"/>
      <c r="E2466" s="677"/>
      <c r="F2466" s="677"/>
      <c r="G2466" s="677"/>
      <c r="H2466" s="897"/>
      <c r="I2466" s="898"/>
      <c r="J2466" s="898"/>
      <c r="K2466" s="899"/>
      <c r="L2466" s="899"/>
      <c r="M2466" s="899"/>
      <c r="N2466" s="899"/>
      <c r="O2466" s="899"/>
      <c r="P2466" s="899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96"/>
      <c r="E2467" s="677"/>
      <c r="F2467" s="677"/>
      <c r="G2467" s="677"/>
      <c r="H2467" s="897"/>
      <c r="I2467" s="898"/>
      <c r="J2467" s="898"/>
      <c r="K2467" s="899"/>
      <c r="L2467" s="899"/>
      <c r="M2467" s="899"/>
      <c r="N2467" s="899"/>
      <c r="O2467" s="899"/>
      <c r="P2467" s="899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96"/>
      <c r="E2468" s="677"/>
      <c r="F2468" s="677"/>
      <c r="G2468" s="677"/>
      <c r="H2468" s="897"/>
      <c r="I2468" s="898"/>
      <c r="J2468" s="898"/>
      <c r="K2468" s="899"/>
      <c r="L2468" s="899"/>
      <c r="M2468" s="899"/>
      <c r="N2468" s="899"/>
      <c r="O2468" s="899"/>
      <c r="P2468" s="899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96"/>
      <c r="E2469" s="677"/>
      <c r="F2469" s="677"/>
      <c r="G2469" s="677"/>
      <c r="H2469" s="897"/>
      <c r="I2469" s="898"/>
      <c r="J2469" s="898"/>
      <c r="K2469" s="899"/>
      <c r="L2469" s="899"/>
      <c r="M2469" s="899"/>
      <c r="N2469" s="899"/>
      <c r="O2469" s="899"/>
      <c r="P2469" s="899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96"/>
      <c r="E2470" s="677"/>
      <c r="F2470" s="677"/>
      <c r="G2470" s="677"/>
      <c r="H2470" s="897"/>
      <c r="I2470" s="898"/>
      <c r="J2470" s="898"/>
      <c r="K2470" s="899"/>
      <c r="L2470" s="899"/>
      <c r="M2470" s="899"/>
      <c r="N2470" s="899"/>
      <c r="O2470" s="899"/>
      <c r="P2470" s="899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96"/>
      <c r="E2471" s="677"/>
      <c r="F2471" s="677"/>
      <c r="G2471" s="677"/>
      <c r="H2471" s="897"/>
      <c r="I2471" s="898"/>
      <c r="J2471" s="898"/>
      <c r="K2471" s="899"/>
      <c r="L2471" s="899"/>
      <c r="M2471" s="899"/>
      <c r="N2471" s="899"/>
      <c r="O2471" s="899"/>
      <c r="P2471" s="899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96"/>
      <c r="E2472" s="677"/>
      <c r="F2472" s="677"/>
      <c r="G2472" s="677"/>
      <c r="H2472" s="897"/>
      <c r="I2472" s="898"/>
      <c r="J2472" s="898"/>
      <c r="K2472" s="899"/>
      <c r="L2472" s="899"/>
      <c r="M2472" s="899"/>
      <c r="N2472" s="899"/>
      <c r="O2472" s="899"/>
      <c r="P2472" s="899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96"/>
      <c r="E2473" s="677"/>
      <c r="F2473" s="677"/>
      <c r="G2473" s="677"/>
      <c r="H2473" s="897"/>
      <c r="I2473" s="898"/>
      <c r="J2473" s="898"/>
      <c r="K2473" s="899"/>
      <c r="L2473" s="899"/>
      <c r="M2473" s="899"/>
      <c r="N2473" s="899"/>
      <c r="O2473" s="899"/>
      <c r="P2473" s="899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96"/>
      <c r="E2474" s="677"/>
      <c r="F2474" s="677"/>
      <c r="G2474" s="677"/>
      <c r="H2474" s="897"/>
      <c r="I2474" s="898"/>
      <c r="J2474" s="898"/>
      <c r="K2474" s="899"/>
      <c r="L2474" s="899"/>
      <c r="M2474" s="899"/>
      <c r="N2474" s="899"/>
      <c r="O2474" s="899"/>
      <c r="P2474" s="899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96"/>
      <c r="E2475" s="677"/>
      <c r="F2475" s="677"/>
      <c r="G2475" s="677"/>
      <c r="H2475" s="897"/>
      <c r="I2475" s="898"/>
      <c r="J2475" s="898"/>
      <c r="K2475" s="899"/>
      <c r="L2475" s="899"/>
      <c r="M2475" s="899"/>
      <c r="N2475" s="899"/>
      <c r="O2475" s="899"/>
      <c r="P2475" s="899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96"/>
      <c r="E2476" s="677"/>
      <c r="F2476" s="677"/>
      <c r="G2476" s="677"/>
      <c r="H2476" s="897"/>
      <c r="I2476" s="898"/>
      <c r="J2476" s="898"/>
      <c r="K2476" s="899"/>
      <c r="L2476" s="899"/>
      <c r="M2476" s="899"/>
      <c r="N2476" s="899"/>
      <c r="O2476" s="899"/>
      <c r="P2476" s="899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96"/>
      <c r="E2477" s="677"/>
      <c r="F2477" s="677"/>
      <c r="G2477" s="677"/>
      <c r="H2477" s="897"/>
      <c r="I2477" s="898"/>
      <c r="J2477" s="898"/>
      <c r="K2477" s="899"/>
      <c r="L2477" s="899"/>
      <c r="M2477" s="899"/>
      <c r="N2477" s="899"/>
      <c r="O2477" s="899"/>
      <c r="P2477" s="899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96"/>
      <c r="E2478" s="677"/>
      <c r="F2478" s="677"/>
      <c r="G2478" s="677"/>
      <c r="H2478" s="897"/>
      <c r="I2478" s="898"/>
      <c r="J2478" s="898"/>
      <c r="K2478" s="899"/>
      <c r="L2478" s="899"/>
      <c r="M2478" s="899"/>
      <c r="N2478" s="899"/>
      <c r="O2478" s="899"/>
      <c r="P2478" s="899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96"/>
      <c r="E2479" s="677"/>
      <c r="F2479" s="677"/>
      <c r="G2479" s="677"/>
      <c r="H2479" s="897"/>
      <c r="I2479" s="898"/>
      <c r="J2479" s="898"/>
      <c r="K2479" s="899"/>
      <c r="L2479" s="899"/>
      <c r="M2479" s="899"/>
      <c r="N2479" s="899"/>
      <c r="O2479" s="899"/>
      <c r="P2479" s="899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96"/>
      <c r="E2480" s="677"/>
      <c r="F2480" s="677"/>
      <c r="G2480" s="677"/>
      <c r="H2480" s="897"/>
      <c r="I2480" s="898"/>
      <c r="J2480" s="898"/>
      <c r="K2480" s="899"/>
      <c r="L2480" s="899"/>
      <c r="M2480" s="899"/>
      <c r="N2480" s="899"/>
      <c r="O2480" s="899"/>
      <c r="P2480" s="899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96"/>
      <c r="E2481" s="677"/>
      <c r="F2481" s="677"/>
      <c r="G2481" s="677"/>
      <c r="H2481" s="897"/>
      <c r="I2481" s="898"/>
      <c r="J2481" s="898"/>
      <c r="K2481" s="899"/>
      <c r="L2481" s="899"/>
      <c r="M2481" s="899"/>
      <c r="N2481" s="899"/>
      <c r="O2481" s="899"/>
      <c r="P2481" s="899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96"/>
      <c r="E2482" s="677"/>
      <c r="F2482" s="677"/>
      <c r="G2482" s="677"/>
      <c r="H2482" s="897"/>
      <c r="I2482" s="898"/>
      <c r="J2482" s="898"/>
      <c r="K2482" s="899"/>
      <c r="L2482" s="899"/>
      <c r="M2482" s="899"/>
      <c r="N2482" s="899"/>
      <c r="O2482" s="899"/>
      <c r="P2482" s="899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96"/>
      <c r="E2483" s="677"/>
      <c r="F2483" s="677"/>
      <c r="G2483" s="677"/>
      <c r="H2483" s="897"/>
      <c r="I2483" s="898"/>
      <c r="J2483" s="898"/>
      <c r="K2483" s="899"/>
      <c r="L2483" s="899"/>
      <c r="M2483" s="899"/>
      <c r="N2483" s="899"/>
      <c r="O2483" s="899"/>
      <c r="P2483" s="899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96"/>
      <c r="E2484" s="677"/>
      <c r="F2484" s="677"/>
      <c r="G2484" s="677"/>
      <c r="H2484" s="897"/>
      <c r="I2484" s="898"/>
      <c r="J2484" s="898"/>
      <c r="K2484" s="899"/>
      <c r="L2484" s="899"/>
      <c r="M2484" s="899"/>
      <c r="N2484" s="899"/>
      <c r="O2484" s="899"/>
      <c r="P2484" s="899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96"/>
      <c r="E2485" s="677"/>
      <c r="F2485" s="677"/>
      <c r="G2485" s="677"/>
      <c r="H2485" s="897"/>
      <c r="I2485" s="898"/>
      <c r="J2485" s="898"/>
      <c r="K2485" s="899"/>
      <c r="L2485" s="899"/>
      <c r="M2485" s="899"/>
      <c r="N2485" s="899"/>
      <c r="O2485" s="899"/>
      <c r="P2485" s="899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96"/>
      <c r="E2486" s="677"/>
      <c r="F2486" s="677"/>
      <c r="G2486" s="677"/>
      <c r="H2486" s="897"/>
      <c r="I2486" s="898"/>
      <c r="J2486" s="898"/>
      <c r="K2486" s="899"/>
      <c r="L2486" s="899"/>
      <c r="M2486" s="899"/>
      <c r="N2486" s="899"/>
      <c r="O2486" s="899"/>
      <c r="P2486" s="899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96"/>
      <c r="E2487" s="677"/>
      <c r="F2487" s="677"/>
      <c r="G2487" s="677"/>
      <c r="H2487" s="897"/>
      <c r="I2487" s="898"/>
      <c r="J2487" s="898"/>
      <c r="K2487" s="899"/>
      <c r="L2487" s="899"/>
      <c r="M2487" s="899"/>
      <c r="N2487" s="899"/>
      <c r="O2487" s="899"/>
      <c r="P2487" s="899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96"/>
      <c r="E2488" s="677"/>
      <c r="F2488" s="677"/>
      <c r="G2488" s="677"/>
      <c r="H2488" s="897"/>
      <c r="I2488" s="898"/>
      <c r="J2488" s="898"/>
      <c r="K2488" s="899"/>
      <c r="L2488" s="899"/>
      <c r="M2488" s="899"/>
      <c r="N2488" s="899"/>
      <c r="O2488" s="899"/>
      <c r="P2488" s="899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96"/>
      <c r="E2489" s="677"/>
      <c r="F2489" s="677"/>
      <c r="G2489" s="677"/>
      <c r="H2489" s="897"/>
      <c r="I2489" s="898"/>
      <c r="J2489" s="898"/>
      <c r="K2489" s="899"/>
      <c r="L2489" s="899"/>
      <c r="M2489" s="899"/>
      <c r="N2489" s="899"/>
      <c r="O2489" s="899"/>
      <c r="P2489" s="899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96"/>
      <c r="E2490" s="677"/>
      <c r="F2490" s="677"/>
      <c r="G2490" s="677"/>
      <c r="H2490" s="897"/>
      <c r="I2490" s="898"/>
      <c r="J2490" s="898"/>
      <c r="K2490" s="899"/>
      <c r="L2490" s="899"/>
      <c r="M2490" s="899"/>
      <c r="N2490" s="899"/>
      <c r="O2490" s="899"/>
      <c r="P2490" s="899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96"/>
      <c r="E2491" s="677"/>
      <c r="F2491" s="677"/>
      <c r="G2491" s="677"/>
      <c r="H2491" s="897"/>
      <c r="I2491" s="898"/>
      <c r="J2491" s="898"/>
      <c r="K2491" s="899"/>
      <c r="L2491" s="899"/>
      <c r="M2491" s="899"/>
      <c r="N2491" s="899"/>
      <c r="O2491" s="899"/>
      <c r="P2491" s="899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96"/>
      <c r="E2492" s="677"/>
      <c r="F2492" s="677"/>
      <c r="G2492" s="677"/>
      <c r="H2492" s="897"/>
      <c r="I2492" s="898"/>
      <c r="J2492" s="898"/>
      <c r="K2492" s="899"/>
      <c r="L2492" s="899"/>
      <c r="M2492" s="899"/>
      <c r="N2492" s="899"/>
      <c r="O2492" s="899"/>
      <c r="P2492" s="899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96"/>
      <c r="E2493" s="677"/>
      <c r="F2493" s="677"/>
      <c r="G2493" s="677"/>
      <c r="H2493" s="897"/>
      <c r="I2493" s="898"/>
      <c r="J2493" s="898"/>
      <c r="K2493" s="899"/>
      <c r="L2493" s="899"/>
      <c r="M2493" s="899"/>
      <c r="N2493" s="899"/>
      <c r="O2493" s="899"/>
      <c r="P2493" s="899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96"/>
      <c r="E2494" s="677"/>
      <c r="F2494" s="677"/>
      <c r="G2494" s="677"/>
      <c r="H2494" s="897"/>
      <c r="I2494" s="898"/>
      <c r="J2494" s="898"/>
      <c r="K2494" s="899"/>
      <c r="L2494" s="899"/>
      <c r="M2494" s="899"/>
      <c r="N2494" s="899"/>
      <c r="O2494" s="899"/>
      <c r="P2494" s="899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96"/>
      <c r="E2495" s="677"/>
      <c r="F2495" s="677"/>
      <c r="G2495" s="677"/>
      <c r="H2495" s="897"/>
      <c r="I2495" s="898"/>
      <c r="J2495" s="898"/>
      <c r="K2495" s="899"/>
      <c r="L2495" s="899"/>
      <c r="M2495" s="899"/>
      <c r="N2495" s="899"/>
      <c r="O2495" s="899"/>
      <c r="P2495" s="899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96"/>
      <c r="E2496" s="677"/>
      <c r="F2496" s="677"/>
      <c r="G2496" s="677"/>
      <c r="H2496" s="897"/>
      <c r="I2496" s="898"/>
      <c r="J2496" s="898"/>
      <c r="K2496" s="899"/>
      <c r="L2496" s="899"/>
      <c r="M2496" s="899"/>
      <c r="N2496" s="899"/>
      <c r="O2496" s="899"/>
      <c r="P2496" s="899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96"/>
      <c r="E2497" s="677"/>
      <c r="F2497" s="677"/>
      <c r="G2497" s="677"/>
      <c r="H2497" s="897"/>
      <c r="I2497" s="898"/>
      <c r="J2497" s="898"/>
      <c r="K2497" s="899"/>
      <c r="L2497" s="899"/>
      <c r="M2497" s="899"/>
      <c r="N2497" s="899"/>
      <c r="O2497" s="899"/>
      <c r="P2497" s="899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96"/>
      <c r="E2498" s="677"/>
      <c r="F2498" s="677"/>
      <c r="G2498" s="677"/>
      <c r="H2498" s="897"/>
      <c r="I2498" s="898"/>
      <c r="J2498" s="898"/>
      <c r="K2498" s="899"/>
      <c r="L2498" s="899"/>
      <c r="M2498" s="899"/>
      <c r="N2498" s="899"/>
      <c r="O2498" s="899"/>
      <c r="P2498" s="899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96"/>
      <c r="E2499" s="677"/>
      <c r="F2499" s="677"/>
      <c r="G2499" s="677"/>
      <c r="H2499" s="897"/>
      <c r="I2499" s="898"/>
      <c r="J2499" s="898"/>
      <c r="K2499" s="899"/>
      <c r="L2499" s="899"/>
      <c r="M2499" s="899"/>
      <c r="N2499" s="899"/>
      <c r="O2499" s="899"/>
      <c r="P2499" s="899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96"/>
      <c r="E2500" s="677"/>
      <c r="F2500" s="677"/>
      <c r="G2500" s="677"/>
      <c r="H2500" s="897"/>
      <c r="I2500" s="898"/>
      <c r="J2500" s="898"/>
      <c r="K2500" s="899"/>
      <c r="L2500" s="899"/>
      <c r="M2500" s="899"/>
      <c r="N2500" s="899"/>
      <c r="O2500" s="899"/>
      <c r="P2500" s="899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96"/>
      <c r="E2501" s="677"/>
      <c r="F2501" s="677"/>
      <c r="G2501" s="677"/>
      <c r="H2501" s="897"/>
      <c r="I2501" s="898"/>
      <c r="J2501" s="898"/>
      <c r="K2501" s="899"/>
      <c r="L2501" s="899"/>
      <c r="M2501" s="899"/>
      <c r="N2501" s="899"/>
      <c r="O2501" s="899"/>
      <c r="P2501" s="899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96"/>
      <c r="E2502" s="677"/>
      <c r="F2502" s="677"/>
      <c r="G2502" s="677"/>
      <c r="H2502" s="897"/>
      <c r="I2502" s="898"/>
      <c r="J2502" s="898"/>
      <c r="K2502" s="899"/>
      <c r="L2502" s="899"/>
      <c r="M2502" s="899"/>
      <c r="N2502" s="899"/>
      <c r="O2502" s="899"/>
      <c r="P2502" s="899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96"/>
      <c r="E2503" s="677"/>
      <c r="F2503" s="677"/>
      <c r="G2503" s="677"/>
      <c r="H2503" s="897"/>
      <c r="I2503" s="898"/>
      <c r="J2503" s="898"/>
      <c r="K2503" s="899"/>
      <c r="L2503" s="899"/>
      <c r="M2503" s="899"/>
      <c r="N2503" s="899"/>
      <c r="O2503" s="899"/>
      <c r="P2503" s="899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96"/>
      <c r="E2504" s="677"/>
      <c r="F2504" s="677"/>
      <c r="G2504" s="677"/>
      <c r="H2504" s="897"/>
      <c r="I2504" s="898"/>
      <c r="J2504" s="898"/>
      <c r="K2504" s="899"/>
      <c r="L2504" s="899"/>
      <c r="M2504" s="899"/>
      <c r="N2504" s="899"/>
      <c r="O2504" s="899"/>
      <c r="P2504" s="899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96"/>
      <c r="E2505" s="677"/>
      <c r="F2505" s="677"/>
      <c r="G2505" s="677"/>
      <c r="H2505" s="897"/>
      <c r="I2505" s="898"/>
      <c r="J2505" s="898"/>
      <c r="K2505" s="899"/>
      <c r="L2505" s="899"/>
      <c r="M2505" s="899"/>
      <c r="N2505" s="899"/>
      <c r="O2505" s="899"/>
      <c r="P2505" s="899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96"/>
      <c r="E2506" s="677"/>
      <c r="F2506" s="677"/>
      <c r="G2506" s="677"/>
      <c r="H2506" s="897"/>
      <c r="I2506" s="898"/>
      <c r="J2506" s="898"/>
      <c r="K2506" s="899"/>
      <c r="L2506" s="899"/>
      <c r="M2506" s="899"/>
      <c r="N2506" s="899"/>
      <c r="O2506" s="899"/>
      <c r="P2506" s="899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96"/>
      <c r="E2507" s="677"/>
      <c r="F2507" s="677"/>
      <c r="G2507" s="677"/>
      <c r="H2507" s="897"/>
      <c r="I2507" s="898"/>
      <c r="J2507" s="898"/>
      <c r="K2507" s="899"/>
      <c r="L2507" s="899"/>
      <c r="M2507" s="899"/>
      <c r="N2507" s="899"/>
      <c r="O2507" s="899"/>
      <c r="P2507" s="899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96"/>
      <c r="E2508" s="677"/>
      <c r="F2508" s="677"/>
      <c r="G2508" s="677"/>
      <c r="H2508" s="897"/>
      <c r="I2508" s="898"/>
      <c r="J2508" s="898"/>
      <c r="K2508" s="899"/>
      <c r="L2508" s="899"/>
      <c r="M2508" s="899"/>
      <c r="N2508" s="899"/>
      <c r="O2508" s="899"/>
      <c r="P2508" s="899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96"/>
      <c r="E2509" s="677"/>
      <c r="F2509" s="677"/>
      <c r="G2509" s="677"/>
      <c r="H2509" s="897"/>
      <c r="I2509" s="898"/>
      <c r="J2509" s="898"/>
      <c r="K2509" s="899"/>
      <c r="L2509" s="899"/>
      <c r="M2509" s="899"/>
      <c r="N2509" s="899"/>
      <c r="O2509" s="899"/>
      <c r="P2509" s="899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96"/>
      <c r="E2510" s="677"/>
      <c r="F2510" s="677"/>
      <c r="G2510" s="677"/>
      <c r="H2510" s="897"/>
      <c r="I2510" s="898"/>
      <c r="J2510" s="898"/>
      <c r="K2510" s="899"/>
      <c r="L2510" s="899"/>
      <c r="M2510" s="899"/>
      <c r="N2510" s="899"/>
      <c r="O2510" s="899"/>
      <c r="P2510" s="899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96"/>
      <c r="E2511" s="677"/>
      <c r="F2511" s="677"/>
      <c r="G2511" s="677"/>
      <c r="H2511" s="897"/>
      <c r="I2511" s="898"/>
      <c r="J2511" s="898"/>
      <c r="K2511" s="899"/>
      <c r="L2511" s="899"/>
      <c r="M2511" s="899"/>
      <c r="N2511" s="899"/>
      <c r="O2511" s="899"/>
      <c r="P2511" s="899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96"/>
      <c r="E2512" s="677"/>
      <c r="F2512" s="677"/>
      <c r="G2512" s="677"/>
      <c r="H2512" s="897"/>
      <c r="I2512" s="898"/>
      <c r="J2512" s="898"/>
      <c r="K2512" s="899"/>
      <c r="L2512" s="899"/>
      <c r="M2512" s="899"/>
      <c r="N2512" s="899"/>
      <c r="O2512" s="899"/>
      <c r="P2512" s="899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96"/>
      <c r="E2513" s="677"/>
      <c r="F2513" s="677"/>
      <c r="G2513" s="677"/>
      <c r="H2513" s="897"/>
      <c r="I2513" s="898"/>
      <c r="J2513" s="898"/>
      <c r="K2513" s="899"/>
      <c r="L2513" s="899"/>
      <c r="M2513" s="899"/>
      <c r="N2513" s="899"/>
      <c r="O2513" s="899"/>
      <c r="P2513" s="899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96"/>
      <c r="E2514" s="677"/>
      <c r="F2514" s="677"/>
      <c r="G2514" s="677"/>
      <c r="H2514" s="897"/>
      <c r="I2514" s="898"/>
      <c r="J2514" s="898"/>
      <c r="K2514" s="899"/>
      <c r="L2514" s="899"/>
      <c r="M2514" s="899"/>
      <c r="N2514" s="899"/>
      <c r="O2514" s="899"/>
      <c r="P2514" s="899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96"/>
      <c r="E2515" s="677"/>
      <c r="F2515" s="677"/>
      <c r="G2515" s="677"/>
      <c r="H2515" s="897"/>
      <c r="I2515" s="898"/>
      <c r="J2515" s="898"/>
      <c r="K2515" s="899"/>
      <c r="L2515" s="899"/>
      <c r="M2515" s="899"/>
      <c r="N2515" s="899"/>
      <c r="O2515" s="899"/>
      <c r="P2515" s="899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96"/>
      <c r="E2516" s="677"/>
      <c r="F2516" s="677"/>
      <c r="G2516" s="677"/>
      <c r="H2516" s="897"/>
      <c r="I2516" s="898"/>
      <c r="J2516" s="898"/>
      <c r="K2516" s="899"/>
      <c r="L2516" s="899"/>
      <c r="M2516" s="899"/>
      <c r="N2516" s="899"/>
      <c r="O2516" s="899"/>
      <c r="P2516" s="899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96"/>
      <c r="E2517" s="677"/>
      <c r="F2517" s="677"/>
      <c r="G2517" s="677"/>
      <c r="H2517" s="897"/>
      <c r="I2517" s="898"/>
      <c r="J2517" s="898"/>
      <c r="K2517" s="899"/>
      <c r="L2517" s="899"/>
      <c r="M2517" s="899"/>
      <c r="N2517" s="899"/>
      <c r="O2517" s="899"/>
      <c r="P2517" s="899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96"/>
      <c r="E2518" s="677"/>
      <c r="F2518" s="677"/>
      <c r="G2518" s="677"/>
      <c r="H2518" s="897"/>
      <c r="I2518" s="898"/>
      <c r="J2518" s="898"/>
      <c r="K2518" s="899"/>
      <c r="L2518" s="899"/>
      <c r="M2518" s="899"/>
      <c r="N2518" s="899"/>
      <c r="O2518" s="899"/>
      <c r="P2518" s="899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96"/>
      <c r="E2519" s="677"/>
      <c r="F2519" s="677"/>
      <c r="G2519" s="677"/>
      <c r="H2519" s="897"/>
      <c r="I2519" s="898"/>
      <c r="J2519" s="898"/>
      <c r="K2519" s="899"/>
      <c r="L2519" s="899"/>
      <c r="M2519" s="899"/>
      <c r="N2519" s="899"/>
      <c r="O2519" s="899"/>
      <c r="P2519" s="899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96"/>
      <c r="E2520" s="677"/>
      <c r="F2520" s="677"/>
      <c r="G2520" s="677"/>
      <c r="H2520" s="897"/>
      <c r="I2520" s="898"/>
      <c r="J2520" s="898"/>
      <c r="K2520" s="899"/>
      <c r="L2520" s="899"/>
      <c r="M2520" s="899"/>
      <c r="N2520" s="899"/>
      <c r="O2520" s="899"/>
      <c r="P2520" s="899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96"/>
      <c r="E2521" s="677"/>
      <c r="F2521" s="677"/>
      <c r="G2521" s="677"/>
      <c r="H2521" s="897"/>
      <c r="I2521" s="898"/>
      <c r="J2521" s="898"/>
      <c r="K2521" s="899"/>
      <c r="L2521" s="899"/>
      <c r="M2521" s="899"/>
      <c r="N2521" s="899"/>
      <c r="O2521" s="899"/>
      <c r="P2521" s="899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96"/>
      <c r="E2522" s="677"/>
      <c r="F2522" s="677"/>
      <c r="G2522" s="677"/>
      <c r="H2522" s="897"/>
      <c r="I2522" s="898"/>
      <c r="J2522" s="898"/>
      <c r="K2522" s="899"/>
      <c r="L2522" s="899"/>
      <c r="M2522" s="899"/>
      <c r="N2522" s="899"/>
      <c r="O2522" s="899"/>
      <c r="P2522" s="899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96"/>
      <c r="E2523" s="677"/>
      <c r="F2523" s="677"/>
      <c r="G2523" s="677"/>
      <c r="H2523" s="897"/>
      <c r="I2523" s="898"/>
      <c r="J2523" s="898"/>
      <c r="K2523" s="899"/>
      <c r="L2523" s="899"/>
      <c r="M2523" s="899"/>
      <c r="N2523" s="899"/>
      <c r="O2523" s="899"/>
      <c r="P2523" s="899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96"/>
      <c r="E2524" s="677"/>
      <c r="F2524" s="677"/>
      <c r="G2524" s="677"/>
      <c r="H2524" s="897"/>
      <c r="I2524" s="898"/>
      <c r="J2524" s="898"/>
      <c r="K2524" s="899"/>
      <c r="L2524" s="899"/>
      <c r="M2524" s="899"/>
      <c r="N2524" s="899"/>
      <c r="O2524" s="899"/>
      <c r="P2524" s="899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96"/>
      <c r="E2525" s="677"/>
      <c r="F2525" s="677"/>
      <c r="G2525" s="677"/>
      <c r="H2525" s="897"/>
      <c r="I2525" s="898"/>
      <c r="J2525" s="898"/>
      <c r="K2525" s="899"/>
      <c r="L2525" s="899"/>
      <c r="M2525" s="899"/>
      <c r="N2525" s="899"/>
      <c r="O2525" s="899"/>
      <c r="P2525" s="899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96"/>
      <c r="E2526" s="677"/>
      <c r="F2526" s="677"/>
      <c r="G2526" s="677"/>
      <c r="H2526" s="897"/>
      <c r="I2526" s="898"/>
      <c r="J2526" s="898"/>
      <c r="K2526" s="899"/>
      <c r="L2526" s="899"/>
      <c r="M2526" s="899"/>
      <c r="N2526" s="899"/>
      <c r="O2526" s="899"/>
      <c r="P2526" s="899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96"/>
      <c r="E2527" s="677"/>
      <c r="F2527" s="677"/>
      <c r="G2527" s="677"/>
      <c r="H2527" s="897"/>
      <c r="I2527" s="898"/>
      <c r="J2527" s="898"/>
      <c r="K2527" s="899"/>
      <c r="L2527" s="899"/>
      <c r="M2527" s="899"/>
      <c r="N2527" s="899"/>
      <c r="O2527" s="899"/>
      <c r="P2527" s="899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96"/>
      <c r="E2528" s="677"/>
      <c r="F2528" s="677"/>
      <c r="G2528" s="677"/>
      <c r="H2528" s="897"/>
      <c r="I2528" s="898"/>
      <c r="J2528" s="898"/>
      <c r="K2528" s="899"/>
      <c r="L2528" s="899"/>
      <c r="M2528" s="899"/>
      <c r="N2528" s="899"/>
      <c r="O2528" s="899"/>
      <c r="P2528" s="899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96"/>
      <c r="E2529" s="677"/>
      <c r="F2529" s="677"/>
      <c r="G2529" s="677"/>
      <c r="H2529" s="897"/>
      <c r="I2529" s="898"/>
      <c r="J2529" s="898"/>
      <c r="K2529" s="899"/>
      <c r="L2529" s="899"/>
      <c r="M2529" s="899"/>
      <c r="N2529" s="899"/>
      <c r="O2529" s="899"/>
      <c r="P2529" s="899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96"/>
      <c r="E2530" s="677"/>
      <c r="F2530" s="677"/>
      <c r="G2530" s="677"/>
      <c r="H2530" s="897"/>
      <c r="I2530" s="898"/>
      <c r="J2530" s="898"/>
      <c r="K2530" s="899"/>
      <c r="L2530" s="899"/>
      <c r="M2530" s="899"/>
      <c r="N2530" s="899"/>
      <c r="O2530" s="899"/>
      <c r="P2530" s="899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96"/>
      <c r="E2531" s="677"/>
      <c r="F2531" s="677"/>
      <c r="G2531" s="677"/>
      <c r="H2531" s="897"/>
      <c r="I2531" s="898"/>
      <c r="J2531" s="898"/>
      <c r="K2531" s="899"/>
      <c r="L2531" s="899"/>
      <c r="M2531" s="899"/>
      <c r="N2531" s="899"/>
      <c r="O2531" s="899"/>
      <c r="P2531" s="899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96"/>
      <c r="E2532" s="677"/>
      <c r="F2532" s="677"/>
      <c r="G2532" s="677"/>
      <c r="H2532" s="897"/>
      <c r="I2532" s="898"/>
      <c r="J2532" s="898"/>
      <c r="K2532" s="899"/>
      <c r="L2532" s="899"/>
      <c r="M2532" s="899"/>
      <c r="N2532" s="899"/>
      <c r="O2532" s="899"/>
      <c r="P2532" s="899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96"/>
      <c r="E2533" s="677"/>
      <c r="F2533" s="677"/>
      <c r="G2533" s="677"/>
      <c r="H2533" s="897"/>
      <c r="I2533" s="898"/>
      <c r="J2533" s="898"/>
      <c r="K2533" s="899"/>
      <c r="L2533" s="899"/>
      <c r="M2533" s="899"/>
      <c r="N2533" s="899"/>
      <c r="O2533" s="899"/>
      <c r="P2533" s="899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96"/>
      <c r="E2534" s="677"/>
      <c r="F2534" s="677"/>
      <c r="G2534" s="677"/>
      <c r="H2534" s="897"/>
      <c r="I2534" s="898"/>
      <c r="J2534" s="898"/>
      <c r="K2534" s="899"/>
      <c r="L2534" s="899"/>
      <c r="M2534" s="899"/>
      <c r="N2534" s="899"/>
      <c r="O2534" s="899"/>
      <c r="P2534" s="899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96"/>
      <c r="E2535" s="677"/>
      <c r="F2535" s="677"/>
      <c r="G2535" s="677"/>
      <c r="H2535" s="897"/>
      <c r="I2535" s="898"/>
      <c r="J2535" s="898"/>
      <c r="K2535" s="899"/>
      <c r="L2535" s="899"/>
      <c r="M2535" s="899"/>
      <c r="N2535" s="899"/>
      <c r="O2535" s="899"/>
      <c r="P2535" s="899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96"/>
      <c r="E2536" s="677"/>
      <c r="F2536" s="677"/>
      <c r="G2536" s="677"/>
      <c r="H2536" s="897"/>
      <c r="I2536" s="898"/>
      <c r="J2536" s="898"/>
      <c r="K2536" s="899"/>
      <c r="L2536" s="899"/>
      <c r="M2536" s="899"/>
      <c r="N2536" s="899"/>
      <c r="O2536" s="899"/>
      <c r="P2536" s="899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96"/>
      <c r="E2537" s="677"/>
      <c r="F2537" s="677"/>
      <c r="G2537" s="677"/>
      <c r="H2537" s="897"/>
      <c r="I2537" s="898"/>
      <c r="J2537" s="898"/>
      <c r="K2537" s="899"/>
      <c r="L2537" s="899"/>
      <c r="M2537" s="899"/>
      <c r="N2537" s="899"/>
      <c r="O2537" s="899"/>
      <c r="P2537" s="899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96"/>
      <c r="E2538" s="677"/>
      <c r="F2538" s="677"/>
      <c r="G2538" s="677"/>
      <c r="H2538" s="897"/>
      <c r="I2538" s="898"/>
      <c r="J2538" s="898"/>
      <c r="K2538" s="899"/>
      <c r="L2538" s="899"/>
      <c r="M2538" s="899"/>
      <c r="N2538" s="899"/>
      <c r="O2538" s="899"/>
      <c r="P2538" s="899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96"/>
      <c r="E2539" s="677"/>
      <c r="F2539" s="677"/>
      <c r="G2539" s="677"/>
      <c r="H2539" s="897"/>
      <c r="I2539" s="898"/>
      <c r="J2539" s="898"/>
      <c r="K2539" s="899"/>
      <c r="L2539" s="899"/>
      <c r="M2539" s="899"/>
      <c r="N2539" s="899"/>
      <c r="O2539" s="899"/>
      <c r="P2539" s="899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96"/>
      <c r="E2540" s="677"/>
      <c r="F2540" s="677"/>
      <c r="G2540" s="677"/>
      <c r="H2540" s="897"/>
      <c r="I2540" s="898"/>
      <c r="J2540" s="898"/>
      <c r="K2540" s="899"/>
      <c r="L2540" s="899"/>
      <c r="M2540" s="899"/>
      <c r="N2540" s="899"/>
      <c r="O2540" s="899"/>
      <c r="P2540" s="899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96"/>
      <c r="E2541" s="677"/>
      <c r="F2541" s="677"/>
      <c r="G2541" s="677"/>
      <c r="H2541" s="897"/>
      <c r="I2541" s="898"/>
      <c r="J2541" s="898"/>
      <c r="K2541" s="899"/>
      <c r="L2541" s="899"/>
      <c r="M2541" s="899"/>
      <c r="N2541" s="899"/>
      <c r="O2541" s="899"/>
      <c r="P2541" s="899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96"/>
      <c r="E2542" s="677"/>
      <c r="F2542" s="677"/>
      <c r="G2542" s="677"/>
      <c r="H2542" s="897"/>
      <c r="I2542" s="898"/>
      <c r="J2542" s="898"/>
      <c r="K2542" s="899"/>
      <c r="L2542" s="899"/>
      <c r="M2542" s="899"/>
      <c r="N2542" s="899"/>
      <c r="O2542" s="899"/>
      <c r="P2542" s="899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96"/>
      <c r="E2543" s="677"/>
      <c r="F2543" s="677"/>
      <c r="G2543" s="677"/>
      <c r="H2543" s="897"/>
      <c r="I2543" s="898"/>
      <c r="J2543" s="898"/>
      <c r="K2543" s="899"/>
      <c r="L2543" s="899"/>
      <c r="M2543" s="899"/>
      <c r="N2543" s="899"/>
      <c r="O2543" s="899"/>
      <c r="P2543" s="899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96"/>
      <c r="E2544" s="677"/>
      <c r="F2544" s="677"/>
      <c r="G2544" s="677"/>
      <c r="H2544" s="897"/>
      <c r="I2544" s="898"/>
      <c r="J2544" s="898"/>
      <c r="K2544" s="899"/>
      <c r="L2544" s="899"/>
      <c r="M2544" s="899"/>
      <c r="N2544" s="899"/>
      <c r="O2544" s="899"/>
      <c r="P2544" s="899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96"/>
      <c r="E2545" s="677"/>
      <c r="F2545" s="677"/>
      <c r="G2545" s="677"/>
      <c r="H2545" s="897"/>
      <c r="I2545" s="898"/>
      <c r="J2545" s="898"/>
      <c r="K2545" s="899"/>
      <c r="L2545" s="899"/>
      <c r="M2545" s="899"/>
      <c r="N2545" s="899"/>
      <c r="O2545" s="899"/>
      <c r="P2545" s="899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96"/>
      <c r="E2546" s="677"/>
      <c r="F2546" s="677"/>
      <c r="G2546" s="677"/>
      <c r="H2546" s="897"/>
      <c r="I2546" s="898"/>
      <c r="J2546" s="898"/>
      <c r="K2546" s="899"/>
      <c r="L2546" s="899"/>
      <c r="M2546" s="899"/>
      <c r="N2546" s="899"/>
      <c r="O2546" s="899"/>
      <c r="P2546" s="899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96"/>
      <c r="E2547" s="677"/>
      <c r="F2547" s="677"/>
      <c r="G2547" s="677"/>
      <c r="H2547" s="897"/>
      <c r="I2547" s="898"/>
      <c r="J2547" s="898"/>
      <c r="K2547" s="899"/>
      <c r="L2547" s="899"/>
      <c r="M2547" s="899"/>
      <c r="N2547" s="899"/>
      <c r="O2547" s="899"/>
      <c r="P2547" s="899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96"/>
      <c r="E2548" s="677"/>
      <c r="F2548" s="677"/>
      <c r="G2548" s="677"/>
      <c r="H2548" s="897"/>
      <c r="I2548" s="898"/>
      <c r="J2548" s="898"/>
      <c r="K2548" s="899"/>
      <c r="L2548" s="899"/>
      <c r="M2548" s="899"/>
      <c r="N2548" s="899"/>
      <c r="O2548" s="899"/>
      <c r="P2548" s="899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96"/>
      <c r="E2549" s="677"/>
      <c r="F2549" s="677"/>
      <c r="G2549" s="677"/>
      <c r="H2549" s="897"/>
      <c r="I2549" s="898"/>
      <c r="J2549" s="898"/>
      <c r="K2549" s="899"/>
      <c r="L2549" s="899"/>
      <c r="M2549" s="899"/>
      <c r="N2549" s="899"/>
      <c r="O2549" s="899"/>
      <c r="P2549" s="899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96"/>
      <c r="E2550" s="677"/>
      <c r="F2550" s="677"/>
      <c r="G2550" s="677"/>
      <c r="H2550" s="897"/>
      <c r="I2550" s="898"/>
      <c r="J2550" s="898"/>
      <c r="K2550" s="899"/>
      <c r="L2550" s="899"/>
      <c r="M2550" s="899"/>
      <c r="N2550" s="899"/>
      <c r="O2550" s="899"/>
      <c r="P2550" s="899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96"/>
      <c r="E2551" s="677"/>
      <c r="F2551" s="677"/>
      <c r="G2551" s="677"/>
      <c r="H2551" s="897"/>
      <c r="I2551" s="898"/>
      <c r="J2551" s="898"/>
      <c r="K2551" s="899"/>
      <c r="L2551" s="899"/>
      <c r="M2551" s="899"/>
      <c r="N2551" s="899"/>
      <c r="O2551" s="899"/>
      <c r="P2551" s="899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96"/>
      <c r="E2552" s="677"/>
      <c r="F2552" s="677"/>
      <c r="G2552" s="677"/>
      <c r="H2552" s="897"/>
      <c r="I2552" s="898"/>
      <c r="J2552" s="898"/>
      <c r="K2552" s="899"/>
      <c r="L2552" s="899"/>
      <c r="M2552" s="899"/>
      <c r="N2552" s="899"/>
      <c r="O2552" s="899"/>
      <c r="P2552" s="899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96"/>
      <c r="E2553" s="677"/>
      <c r="F2553" s="677"/>
      <c r="G2553" s="677"/>
      <c r="H2553" s="897"/>
      <c r="I2553" s="898"/>
      <c r="J2553" s="898"/>
      <c r="K2553" s="899"/>
      <c r="L2553" s="899"/>
      <c r="M2553" s="899"/>
      <c r="N2553" s="899"/>
      <c r="O2553" s="899"/>
      <c r="P2553" s="899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96"/>
      <c r="E2554" s="677"/>
      <c r="F2554" s="677"/>
      <c r="G2554" s="677"/>
      <c r="H2554" s="897"/>
      <c r="I2554" s="898"/>
      <c r="J2554" s="898"/>
      <c r="K2554" s="899"/>
      <c r="L2554" s="899"/>
      <c r="M2554" s="899"/>
      <c r="N2554" s="899"/>
      <c r="O2554" s="899"/>
      <c r="P2554" s="899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96"/>
      <c r="E2555" s="677"/>
      <c r="F2555" s="677"/>
      <c r="G2555" s="677"/>
      <c r="H2555" s="897"/>
      <c r="I2555" s="898"/>
      <c r="J2555" s="898"/>
      <c r="K2555" s="899"/>
      <c r="L2555" s="899"/>
      <c r="M2555" s="899"/>
      <c r="N2555" s="899"/>
      <c r="O2555" s="899"/>
      <c r="P2555" s="899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96"/>
      <c r="E2556" s="677"/>
      <c r="F2556" s="677"/>
      <c r="G2556" s="677"/>
      <c r="H2556" s="897"/>
      <c r="I2556" s="898"/>
      <c r="J2556" s="898"/>
      <c r="K2556" s="899"/>
      <c r="L2556" s="899"/>
      <c r="M2556" s="899"/>
      <c r="N2556" s="899"/>
      <c r="O2556" s="899"/>
      <c r="P2556" s="899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96"/>
      <c r="E2557" s="677"/>
      <c r="F2557" s="677"/>
      <c r="G2557" s="677"/>
      <c r="H2557" s="897"/>
      <c r="I2557" s="898"/>
      <c r="J2557" s="898"/>
      <c r="K2557" s="899"/>
      <c r="L2557" s="899"/>
      <c r="M2557" s="899"/>
      <c r="N2557" s="899"/>
      <c r="O2557" s="899"/>
      <c r="P2557" s="899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96"/>
      <c r="E2558" s="677"/>
      <c r="F2558" s="677"/>
      <c r="G2558" s="677"/>
      <c r="H2558" s="897"/>
      <c r="I2558" s="898"/>
      <c r="J2558" s="898"/>
      <c r="K2558" s="899"/>
      <c r="L2558" s="899"/>
      <c r="M2558" s="899"/>
      <c r="N2558" s="899"/>
      <c r="O2558" s="899"/>
      <c r="P2558" s="899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96"/>
      <c r="E2559" s="677"/>
      <c r="F2559" s="677"/>
      <c r="G2559" s="677"/>
      <c r="H2559" s="897"/>
      <c r="I2559" s="898"/>
      <c r="J2559" s="898"/>
      <c r="K2559" s="899"/>
      <c r="L2559" s="899"/>
      <c r="M2559" s="899"/>
      <c r="N2559" s="899"/>
      <c r="O2559" s="899"/>
      <c r="P2559" s="899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96"/>
      <c r="E2560" s="677"/>
      <c r="F2560" s="677"/>
      <c r="G2560" s="677"/>
      <c r="H2560" s="897"/>
      <c r="I2560" s="898"/>
      <c r="J2560" s="898"/>
      <c r="K2560" s="899"/>
      <c r="L2560" s="899"/>
      <c r="M2560" s="899"/>
      <c r="N2560" s="899"/>
      <c r="O2560" s="899"/>
      <c r="P2560" s="899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96"/>
      <c r="E2561" s="677"/>
      <c r="F2561" s="677"/>
      <c r="G2561" s="677"/>
      <c r="H2561" s="897"/>
      <c r="I2561" s="898"/>
      <c r="J2561" s="898"/>
      <c r="K2561" s="899"/>
      <c r="L2561" s="899"/>
      <c r="M2561" s="899"/>
      <c r="N2561" s="899"/>
      <c r="O2561" s="899"/>
      <c r="P2561" s="899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96"/>
      <c r="E2562" s="677"/>
      <c r="F2562" s="677"/>
      <c r="G2562" s="677"/>
      <c r="H2562" s="897"/>
      <c r="I2562" s="898"/>
      <c r="J2562" s="898"/>
      <c r="K2562" s="899"/>
      <c r="L2562" s="899"/>
      <c r="M2562" s="899"/>
      <c r="N2562" s="899"/>
      <c r="O2562" s="899"/>
      <c r="P2562" s="899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96"/>
      <c r="E2563" s="677"/>
      <c r="F2563" s="677"/>
      <c r="G2563" s="677"/>
      <c r="H2563" s="897"/>
      <c r="I2563" s="898"/>
      <c r="J2563" s="898"/>
      <c r="K2563" s="899"/>
      <c r="L2563" s="899"/>
      <c r="M2563" s="899"/>
      <c r="N2563" s="899"/>
      <c r="O2563" s="899"/>
      <c r="P2563" s="899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96"/>
      <c r="E2564" s="677"/>
      <c r="F2564" s="677"/>
      <c r="G2564" s="677"/>
      <c r="H2564" s="897"/>
      <c r="I2564" s="898"/>
      <c r="J2564" s="898"/>
      <c r="K2564" s="899"/>
      <c r="L2564" s="899"/>
      <c r="M2564" s="899"/>
      <c r="N2564" s="899"/>
      <c r="O2564" s="899"/>
      <c r="P2564" s="899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96"/>
      <c r="E2565" s="677"/>
      <c r="F2565" s="677"/>
      <c r="G2565" s="677"/>
      <c r="H2565" s="897"/>
      <c r="I2565" s="898"/>
      <c r="J2565" s="898"/>
      <c r="K2565" s="899"/>
      <c r="L2565" s="899"/>
      <c r="M2565" s="899"/>
      <c r="N2565" s="899"/>
      <c r="O2565" s="899"/>
      <c r="P2565" s="899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96"/>
      <c r="E2566" s="677"/>
      <c r="F2566" s="677"/>
      <c r="G2566" s="677"/>
      <c r="H2566" s="897"/>
      <c r="I2566" s="898"/>
      <c r="J2566" s="898"/>
      <c r="K2566" s="899"/>
      <c r="L2566" s="899"/>
      <c r="M2566" s="899"/>
      <c r="N2566" s="899"/>
      <c r="O2566" s="899"/>
      <c r="P2566" s="899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96"/>
      <c r="E2567" s="677"/>
      <c r="F2567" s="677"/>
      <c r="G2567" s="677"/>
      <c r="H2567" s="897"/>
      <c r="I2567" s="898"/>
      <c r="J2567" s="898"/>
      <c r="K2567" s="899"/>
      <c r="L2567" s="899"/>
      <c r="M2567" s="899"/>
      <c r="N2567" s="899"/>
      <c r="O2567" s="899"/>
      <c r="P2567" s="899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96"/>
      <c r="E2568" s="677"/>
      <c r="F2568" s="677"/>
      <c r="G2568" s="677"/>
      <c r="H2568" s="897"/>
      <c r="I2568" s="898"/>
      <c r="J2568" s="898"/>
      <c r="K2568" s="899"/>
      <c r="L2568" s="899"/>
      <c r="M2568" s="899"/>
      <c r="N2568" s="899"/>
      <c r="O2568" s="899"/>
      <c r="P2568" s="899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96"/>
      <c r="E2569" s="677"/>
      <c r="F2569" s="677"/>
      <c r="G2569" s="677"/>
      <c r="H2569" s="897"/>
      <c r="I2569" s="898"/>
      <c r="J2569" s="898"/>
      <c r="K2569" s="899"/>
      <c r="L2569" s="899"/>
      <c r="M2569" s="899"/>
      <c r="N2569" s="899"/>
      <c r="O2569" s="899"/>
      <c r="P2569" s="899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96"/>
      <c r="E2570" s="677"/>
      <c r="F2570" s="677"/>
      <c r="G2570" s="677"/>
      <c r="H2570" s="897"/>
      <c r="I2570" s="898"/>
      <c r="J2570" s="898"/>
      <c r="K2570" s="899"/>
      <c r="L2570" s="899"/>
      <c r="M2570" s="899"/>
      <c r="N2570" s="899"/>
      <c r="O2570" s="899"/>
      <c r="P2570" s="899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96"/>
      <c r="E2571" s="677"/>
      <c r="F2571" s="677"/>
      <c r="G2571" s="677"/>
      <c r="H2571" s="897"/>
      <c r="I2571" s="898"/>
      <c r="J2571" s="898"/>
      <c r="K2571" s="899"/>
      <c r="L2571" s="899"/>
      <c r="M2571" s="899"/>
      <c r="N2571" s="899"/>
      <c r="O2571" s="899"/>
      <c r="P2571" s="899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96"/>
      <c r="E2572" s="677"/>
      <c r="F2572" s="677"/>
      <c r="G2572" s="677"/>
      <c r="H2572" s="897"/>
      <c r="I2572" s="898"/>
      <c r="J2572" s="898"/>
      <c r="K2572" s="899"/>
      <c r="L2572" s="899"/>
      <c r="M2572" s="899"/>
      <c r="N2572" s="899"/>
      <c r="O2572" s="899"/>
      <c r="P2572" s="899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96"/>
      <c r="E2573" s="677"/>
      <c r="F2573" s="677"/>
      <c r="G2573" s="677"/>
      <c r="H2573" s="897"/>
      <c r="I2573" s="898"/>
      <c r="J2573" s="898"/>
      <c r="K2573" s="899"/>
      <c r="L2573" s="899"/>
      <c r="M2573" s="899"/>
      <c r="N2573" s="899"/>
      <c r="O2573" s="899"/>
      <c r="P2573" s="899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96"/>
      <c r="E2574" s="677"/>
      <c r="F2574" s="677"/>
      <c r="G2574" s="677"/>
      <c r="H2574" s="897"/>
      <c r="I2574" s="898"/>
      <c r="J2574" s="898"/>
      <c r="K2574" s="899"/>
      <c r="L2574" s="899"/>
      <c r="M2574" s="899"/>
      <c r="N2574" s="899"/>
      <c r="O2574" s="899"/>
      <c r="P2574" s="899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96"/>
      <c r="E2575" s="677"/>
      <c r="F2575" s="677"/>
      <c r="G2575" s="677"/>
      <c r="H2575" s="897"/>
      <c r="I2575" s="898"/>
      <c r="J2575" s="898"/>
      <c r="K2575" s="899"/>
      <c r="L2575" s="899"/>
      <c r="M2575" s="899"/>
      <c r="N2575" s="899"/>
      <c r="O2575" s="899"/>
      <c r="P2575" s="899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96"/>
      <c r="E2576" s="677"/>
      <c r="F2576" s="677"/>
      <c r="G2576" s="677"/>
      <c r="H2576" s="897"/>
      <c r="I2576" s="898"/>
      <c r="J2576" s="898"/>
      <c r="K2576" s="899"/>
      <c r="L2576" s="899"/>
      <c r="M2576" s="899"/>
      <c r="N2576" s="899"/>
      <c r="O2576" s="899"/>
      <c r="P2576" s="899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96"/>
      <c r="E2577" s="677"/>
      <c r="F2577" s="677"/>
      <c r="G2577" s="677"/>
      <c r="H2577" s="897"/>
      <c r="I2577" s="898"/>
      <c r="J2577" s="898"/>
      <c r="K2577" s="899"/>
      <c r="L2577" s="899"/>
      <c r="M2577" s="899"/>
      <c r="N2577" s="899"/>
      <c r="O2577" s="899"/>
      <c r="P2577" s="899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96"/>
      <c r="E2578" s="677"/>
      <c r="F2578" s="677"/>
      <c r="G2578" s="677"/>
      <c r="H2578" s="897"/>
      <c r="I2578" s="898"/>
      <c r="J2578" s="898"/>
      <c r="K2578" s="899"/>
      <c r="L2578" s="899"/>
      <c r="M2578" s="899"/>
      <c r="N2578" s="899"/>
      <c r="O2578" s="899"/>
      <c r="P2578" s="899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96"/>
      <c r="E2579" s="677"/>
      <c r="F2579" s="677"/>
      <c r="G2579" s="677"/>
      <c r="H2579" s="897"/>
      <c r="I2579" s="898"/>
      <c r="J2579" s="898"/>
      <c r="K2579" s="899"/>
      <c r="L2579" s="899"/>
      <c r="M2579" s="899"/>
      <c r="N2579" s="899"/>
      <c r="O2579" s="899"/>
      <c r="P2579" s="899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96"/>
      <c r="E2580" s="677"/>
      <c r="F2580" s="677"/>
      <c r="G2580" s="677"/>
      <c r="H2580" s="897"/>
      <c r="I2580" s="898"/>
      <c r="J2580" s="898"/>
      <c r="K2580" s="899"/>
      <c r="L2580" s="899"/>
      <c r="M2580" s="899"/>
      <c r="N2580" s="899"/>
      <c r="O2580" s="899"/>
      <c r="P2580" s="899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96"/>
      <c r="E2581" s="677"/>
      <c r="F2581" s="677"/>
      <c r="G2581" s="677"/>
      <c r="H2581" s="897"/>
      <c r="I2581" s="898"/>
      <c r="J2581" s="898"/>
      <c r="K2581" s="899"/>
      <c r="L2581" s="899"/>
      <c r="M2581" s="899"/>
      <c r="N2581" s="899"/>
      <c r="O2581" s="899"/>
      <c r="P2581" s="899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96"/>
      <c r="E2582" s="677"/>
      <c r="F2582" s="677"/>
      <c r="G2582" s="677"/>
      <c r="H2582" s="897"/>
      <c r="I2582" s="898"/>
      <c r="J2582" s="898"/>
      <c r="K2582" s="899"/>
      <c r="L2582" s="899"/>
      <c r="M2582" s="899"/>
      <c r="N2582" s="899"/>
      <c r="O2582" s="899"/>
      <c r="P2582" s="899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96"/>
      <c r="E2583" s="677"/>
      <c r="F2583" s="677"/>
      <c r="G2583" s="677"/>
      <c r="H2583" s="897"/>
      <c r="I2583" s="898"/>
      <c r="J2583" s="898"/>
      <c r="K2583" s="899"/>
      <c r="L2583" s="899"/>
      <c r="M2583" s="899"/>
      <c r="N2583" s="899"/>
      <c r="O2583" s="899"/>
      <c r="P2583" s="899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96"/>
      <c r="E2584" s="677"/>
      <c r="F2584" s="677"/>
      <c r="G2584" s="677"/>
      <c r="H2584" s="897"/>
      <c r="I2584" s="898"/>
      <c r="J2584" s="898"/>
      <c r="K2584" s="899"/>
      <c r="L2584" s="899"/>
      <c r="M2584" s="899"/>
      <c r="N2584" s="899"/>
      <c r="O2584" s="899"/>
      <c r="P2584" s="899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96"/>
      <c r="E2585" s="677"/>
      <c r="F2585" s="677"/>
      <c r="G2585" s="677"/>
      <c r="H2585" s="897"/>
      <c r="I2585" s="898"/>
      <c r="J2585" s="898"/>
      <c r="K2585" s="899"/>
      <c r="L2585" s="899"/>
      <c r="M2585" s="899"/>
      <c r="N2585" s="899"/>
      <c r="O2585" s="899"/>
      <c r="P2585" s="899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96"/>
      <c r="E2586" s="677"/>
      <c r="F2586" s="677"/>
      <c r="G2586" s="677"/>
      <c r="H2586" s="897"/>
      <c r="I2586" s="898"/>
      <c r="J2586" s="898"/>
      <c r="K2586" s="899"/>
      <c r="L2586" s="899"/>
      <c r="M2586" s="899"/>
      <c r="N2586" s="899"/>
      <c r="O2586" s="899"/>
      <c r="P2586" s="899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96"/>
      <c r="E2587" s="677"/>
      <c r="F2587" s="677"/>
      <c r="G2587" s="677"/>
      <c r="H2587" s="897"/>
      <c r="I2587" s="898"/>
      <c r="J2587" s="898"/>
      <c r="K2587" s="899"/>
      <c r="L2587" s="899"/>
      <c r="M2587" s="899"/>
      <c r="N2587" s="899"/>
      <c r="O2587" s="899"/>
      <c r="P2587" s="899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96"/>
      <c r="E2588" s="677"/>
      <c r="F2588" s="677"/>
      <c r="G2588" s="677"/>
      <c r="H2588" s="897"/>
      <c r="I2588" s="898"/>
      <c r="J2588" s="898"/>
      <c r="K2588" s="899"/>
      <c r="L2588" s="899"/>
      <c r="M2588" s="899"/>
      <c r="N2588" s="899"/>
      <c r="O2588" s="899"/>
      <c r="P2588" s="899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96"/>
      <c r="E2589" s="677"/>
      <c r="F2589" s="677"/>
      <c r="G2589" s="677"/>
      <c r="H2589" s="897"/>
      <c r="I2589" s="898"/>
      <c r="J2589" s="898"/>
      <c r="K2589" s="899"/>
      <c r="L2589" s="899"/>
      <c r="M2589" s="899"/>
      <c r="N2589" s="899"/>
      <c r="O2589" s="899"/>
      <c r="P2589" s="899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96"/>
      <c r="E2590" s="677"/>
      <c r="F2590" s="677"/>
      <c r="G2590" s="677"/>
      <c r="H2590" s="897"/>
      <c r="I2590" s="898"/>
      <c r="J2590" s="898"/>
      <c r="K2590" s="899"/>
      <c r="L2590" s="899"/>
      <c r="M2590" s="899"/>
      <c r="N2590" s="899"/>
      <c r="O2590" s="899"/>
      <c r="P2590" s="899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96"/>
      <c r="E2591" s="677"/>
      <c r="F2591" s="677"/>
      <c r="G2591" s="677"/>
      <c r="H2591" s="897"/>
      <c r="I2591" s="898"/>
      <c r="J2591" s="898"/>
      <c r="K2591" s="899"/>
      <c r="L2591" s="899"/>
      <c r="M2591" s="899"/>
      <c r="N2591" s="899"/>
      <c r="O2591" s="899"/>
      <c r="P2591" s="899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96"/>
      <c r="E2592" s="677"/>
      <c r="F2592" s="677"/>
      <c r="G2592" s="677"/>
      <c r="H2592" s="897"/>
      <c r="I2592" s="898"/>
      <c r="J2592" s="898"/>
      <c r="K2592" s="899"/>
      <c r="L2592" s="899"/>
      <c r="M2592" s="899"/>
      <c r="N2592" s="899"/>
      <c r="O2592" s="899"/>
      <c r="P2592" s="899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96"/>
      <c r="E2593" s="677"/>
      <c r="F2593" s="677"/>
      <c r="G2593" s="677"/>
      <c r="H2593" s="897"/>
      <c r="I2593" s="898"/>
      <c r="J2593" s="898"/>
      <c r="K2593" s="899"/>
      <c r="L2593" s="899"/>
      <c r="M2593" s="899"/>
      <c r="N2593" s="899"/>
      <c r="O2593" s="899"/>
      <c r="P2593" s="899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96"/>
      <c r="E2594" s="677"/>
      <c r="F2594" s="677"/>
      <c r="G2594" s="677"/>
      <c r="H2594" s="897"/>
      <c r="I2594" s="898"/>
      <c r="J2594" s="898"/>
      <c r="K2594" s="899"/>
      <c r="L2594" s="899"/>
      <c r="M2594" s="899"/>
      <c r="N2594" s="899"/>
      <c r="O2594" s="899"/>
      <c r="P2594" s="899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96"/>
      <c r="E2595" s="677"/>
      <c r="F2595" s="677"/>
      <c r="G2595" s="677"/>
      <c r="H2595" s="897"/>
      <c r="I2595" s="898"/>
      <c r="J2595" s="898"/>
      <c r="K2595" s="899"/>
      <c r="L2595" s="899"/>
      <c r="M2595" s="899"/>
      <c r="N2595" s="899"/>
      <c r="O2595" s="899"/>
      <c r="P2595" s="899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96"/>
      <c r="E2596" s="677"/>
      <c r="F2596" s="677"/>
      <c r="G2596" s="677"/>
      <c r="H2596" s="897"/>
      <c r="I2596" s="898"/>
      <c r="J2596" s="898"/>
      <c r="K2596" s="899"/>
      <c r="L2596" s="899"/>
      <c r="M2596" s="899"/>
      <c r="N2596" s="899"/>
      <c r="O2596" s="899"/>
      <c r="P2596" s="899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96"/>
      <c r="E2597" s="677"/>
      <c r="F2597" s="677"/>
      <c r="G2597" s="677"/>
      <c r="H2597" s="897"/>
      <c r="I2597" s="898"/>
      <c r="J2597" s="898"/>
      <c r="K2597" s="899"/>
      <c r="L2597" s="899"/>
      <c r="M2597" s="899"/>
      <c r="N2597" s="899"/>
      <c r="O2597" s="899"/>
      <c r="P2597" s="899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96"/>
      <c r="E2598" s="677"/>
      <c r="F2598" s="677"/>
      <c r="G2598" s="677"/>
      <c r="H2598" s="897"/>
      <c r="I2598" s="898"/>
      <c r="J2598" s="898"/>
      <c r="K2598" s="899"/>
      <c r="L2598" s="899"/>
      <c r="M2598" s="899"/>
      <c r="N2598" s="899"/>
      <c r="O2598" s="899"/>
      <c r="P2598" s="899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96"/>
      <c r="E2599" s="677"/>
      <c r="F2599" s="677"/>
      <c r="G2599" s="677"/>
      <c r="H2599" s="897"/>
      <c r="I2599" s="898"/>
      <c r="J2599" s="898"/>
      <c r="K2599" s="899"/>
      <c r="L2599" s="899"/>
      <c r="M2599" s="899"/>
      <c r="N2599" s="899"/>
      <c r="O2599" s="899"/>
      <c r="P2599" s="899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96"/>
      <c r="E2600" s="677"/>
      <c r="F2600" s="677"/>
      <c r="G2600" s="677"/>
      <c r="H2600" s="897"/>
      <c r="I2600" s="898"/>
      <c r="J2600" s="898"/>
      <c r="K2600" s="899"/>
      <c r="L2600" s="899"/>
      <c r="M2600" s="899"/>
      <c r="N2600" s="899"/>
      <c r="O2600" s="899"/>
      <c r="P2600" s="899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96"/>
      <c r="E2601" s="677"/>
      <c r="F2601" s="677"/>
      <c r="G2601" s="677"/>
      <c r="H2601" s="897"/>
      <c r="I2601" s="898"/>
      <c r="J2601" s="898"/>
      <c r="K2601" s="899"/>
      <c r="L2601" s="899"/>
      <c r="M2601" s="899"/>
      <c r="N2601" s="899"/>
      <c r="O2601" s="899"/>
      <c r="P2601" s="899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96"/>
      <c r="E2602" s="677"/>
      <c r="F2602" s="677"/>
      <c r="G2602" s="677"/>
      <c r="H2602" s="897"/>
      <c r="I2602" s="898"/>
      <c r="J2602" s="898"/>
      <c r="K2602" s="899"/>
      <c r="L2602" s="899"/>
      <c r="M2602" s="899"/>
      <c r="N2602" s="899"/>
      <c r="O2602" s="899"/>
      <c r="P2602" s="899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96"/>
      <c r="E2603" s="677"/>
      <c r="F2603" s="677"/>
      <c r="G2603" s="677"/>
      <c r="H2603" s="897"/>
      <c r="I2603" s="898"/>
      <c r="J2603" s="898"/>
      <c r="K2603" s="899"/>
      <c r="L2603" s="899"/>
      <c r="M2603" s="899"/>
      <c r="N2603" s="899"/>
      <c r="O2603" s="899"/>
      <c r="P2603" s="899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96"/>
      <c r="E2604" s="677"/>
      <c r="F2604" s="677"/>
      <c r="G2604" s="677"/>
      <c r="H2604" s="897"/>
      <c r="I2604" s="898"/>
      <c r="J2604" s="898"/>
      <c r="K2604" s="899"/>
      <c r="L2604" s="899"/>
      <c r="M2604" s="899"/>
      <c r="N2604" s="899"/>
      <c r="O2604" s="899"/>
      <c r="P2604" s="899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96"/>
      <c r="E2605" s="677"/>
      <c r="F2605" s="677"/>
      <c r="G2605" s="677"/>
      <c r="H2605" s="897"/>
      <c r="I2605" s="898"/>
      <c r="J2605" s="898"/>
      <c r="K2605" s="899"/>
      <c r="L2605" s="899"/>
      <c r="M2605" s="899"/>
      <c r="N2605" s="899"/>
      <c r="O2605" s="899"/>
      <c r="P2605" s="899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96"/>
      <c r="E2606" s="677"/>
      <c r="F2606" s="677"/>
      <c r="G2606" s="677"/>
      <c r="H2606" s="897"/>
      <c r="I2606" s="898"/>
      <c r="J2606" s="898"/>
      <c r="K2606" s="899"/>
      <c r="L2606" s="899"/>
      <c r="M2606" s="899"/>
      <c r="N2606" s="899"/>
      <c r="O2606" s="899"/>
      <c r="P2606" s="899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96"/>
      <c r="E2607" s="677"/>
      <c r="F2607" s="677"/>
      <c r="G2607" s="677"/>
      <c r="H2607" s="897"/>
      <c r="I2607" s="898"/>
      <c r="J2607" s="898"/>
      <c r="K2607" s="899"/>
      <c r="L2607" s="899"/>
      <c r="M2607" s="899"/>
      <c r="N2607" s="899"/>
      <c r="O2607" s="899"/>
      <c r="P2607" s="899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96"/>
      <c r="E2608" s="677"/>
      <c r="F2608" s="677"/>
      <c r="G2608" s="677"/>
      <c r="H2608" s="897"/>
      <c r="I2608" s="898"/>
      <c r="J2608" s="898"/>
      <c r="K2608" s="899"/>
      <c r="L2608" s="899"/>
      <c r="M2608" s="899"/>
      <c r="N2608" s="899"/>
      <c r="O2608" s="899"/>
      <c r="P2608" s="899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96"/>
      <c r="E2609" s="677"/>
      <c r="F2609" s="677"/>
      <c r="G2609" s="677"/>
      <c r="H2609" s="897"/>
      <c r="I2609" s="898"/>
      <c r="J2609" s="898"/>
      <c r="K2609" s="899"/>
      <c r="L2609" s="899"/>
      <c r="M2609" s="899"/>
      <c r="N2609" s="899"/>
      <c r="O2609" s="899"/>
      <c r="P2609" s="899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96"/>
      <c r="E2610" s="677"/>
      <c r="F2610" s="677"/>
      <c r="G2610" s="677"/>
      <c r="H2610" s="897"/>
      <c r="I2610" s="898"/>
      <c r="J2610" s="898"/>
      <c r="K2610" s="899"/>
      <c r="L2610" s="899"/>
      <c r="M2610" s="899"/>
      <c r="N2610" s="899"/>
      <c r="O2610" s="899"/>
      <c r="P2610" s="899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96"/>
      <c r="E2611" s="677"/>
      <c r="F2611" s="677"/>
      <c r="G2611" s="677"/>
      <c r="H2611" s="897"/>
      <c r="I2611" s="898"/>
      <c r="J2611" s="898"/>
      <c r="K2611" s="899"/>
      <c r="L2611" s="899"/>
      <c r="M2611" s="899"/>
      <c r="N2611" s="899"/>
      <c r="O2611" s="899"/>
      <c r="P2611" s="899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96"/>
      <c r="E2612" s="677"/>
      <c r="F2612" s="677"/>
      <c r="G2612" s="677"/>
      <c r="H2612" s="897"/>
      <c r="I2612" s="898"/>
      <c r="J2612" s="898"/>
      <c r="K2612" s="899"/>
      <c r="L2612" s="899"/>
      <c r="M2612" s="899"/>
      <c r="N2612" s="899"/>
      <c r="O2612" s="899"/>
      <c r="P2612" s="899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96"/>
      <c r="E2613" s="677"/>
      <c r="F2613" s="677"/>
      <c r="G2613" s="677"/>
      <c r="H2613" s="897"/>
      <c r="I2613" s="898"/>
      <c r="J2613" s="898"/>
      <c r="K2613" s="899"/>
      <c r="L2613" s="899"/>
      <c r="M2613" s="899"/>
      <c r="N2613" s="899"/>
      <c r="O2613" s="899"/>
      <c r="P2613" s="899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96"/>
      <c r="E2614" s="677"/>
      <c r="F2614" s="677"/>
      <c r="G2614" s="677"/>
      <c r="H2614" s="897"/>
      <c r="I2614" s="898"/>
      <c r="J2614" s="898"/>
      <c r="K2614" s="899"/>
      <c r="L2614" s="899"/>
      <c r="M2614" s="899"/>
      <c r="N2614" s="899"/>
      <c r="O2614" s="899"/>
      <c r="P2614" s="899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96"/>
      <c r="E2615" s="677"/>
      <c r="F2615" s="677"/>
      <c r="G2615" s="677"/>
      <c r="H2615" s="897"/>
      <c r="I2615" s="898"/>
      <c r="J2615" s="898"/>
      <c r="K2615" s="899"/>
      <c r="L2615" s="899"/>
      <c r="M2615" s="899"/>
      <c r="N2615" s="899"/>
      <c r="O2615" s="899"/>
      <c r="P2615" s="899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96"/>
      <c r="E2616" s="677"/>
      <c r="F2616" s="677"/>
      <c r="G2616" s="677"/>
      <c r="H2616" s="897"/>
      <c r="I2616" s="898"/>
      <c r="J2616" s="898"/>
      <c r="K2616" s="899"/>
      <c r="L2616" s="899"/>
      <c r="M2616" s="899"/>
      <c r="N2616" s="899"/>
      <c r="O2616" s="899"/>
      <c r="P2616" s="899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96"/>
      <c r="E2617" s="677"/>
      <c r="F2617" s="677"/>
      <c r="G2617" s="677"/>
      <c r="H2617" s="897"/>
      <c r="I2617" s="898"/>
      <c r="J2617" s="898"/>
      <c r="K2617" s="899"/>
      <c r="L2617" s="899"/>
      <c r="M2617" s="899"/>
      <c r="N2617" s="899"/>
      <c r="O2617" s="899"/>
      <c r="P2617" s="899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96"/>
      <c r="E2618" s="677"/>
      <c r="F2618" s="677"/>
      <c r="G2618" s="677"/>
      <c r="H2618" s="897"/>
      <c r="I2618" s="898"/>
      <c r="J2618" s="898"/>
      <c r="K2618" s="899"/>
      <c r="L2618" s="899"/>
      <c r="M2618" s="899"/>
      <c r="N2618" s="899"/>
      <c r="O2618" s="899"/>
      <c r="P2618" s="899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96"/>
      <c r="E2619" s="677"/>
      <c r="F2619" s="677"/>
      <c r="G2619" s="677"/>
      <c r="H2619" s="897"/>
      <c r="I2619" s="898"/>
      <c r="J2619" s="898"/>
      <c r="K2619" s="899"/>
      <c r="L2619" s="899"/>
      <c r="M2619" s="899"/>
      <c r="N2619" s="899"/>
      <c r="O2619" s="899"/>
      <c r="P2619" s="899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96"/>
      <c r="E2620" s="677"/>
      <c r="F2620" s="677"/>
      <c r="G2620" s="677"/>
      <c r="H2620" s="897"/>
      <c r="I2620" s="898"/>
      <c r="J2620" s="898"/>
      <c r="K2620" s="899"/>
      <c r="L2620" s="899"/>
      <c r="M2620" s="899"/>
      <c r="N2620" s="899"/>
      <c r="O2620" s="899"/>
      <c r="P2620" s="899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96"/>
      <c r="E2621" s="677"/>
      <c r="F2621" s="677"/>
      <c r="G2621" s="677"/>
      <c r="H2621" s="897"/>
      <c r="I2621" s="898"/>
      <c r="J2621" s="898"/>
      <c r="K2621" s="899"/>
      <c r="L2621" s="899"/>
      <c r="M2621" s="899"/>
      <c r="N2621" s="899"/>
      <c r="O2621" s="899"/>
      <c r="P2621" s="899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96"/>
      <c r="E2622" s="677"/>
      <c r="F2622" s="677"/>
      <c r="G2622" s="677"/>
      <c r="H2622" s="897"/>
      <c r="I2622" s="898"/>
      <c r="J2622" s="898"/>
      <c r="K2622" s="899"/>
      <c r="L2622" s="899"/>
      <c r="M2622" s="899"/>
      <c r="N2622" s="899"/>
      <c r="O2622" s="899"/>
      <c r="P2622" s="899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96"/>
      <c r="E2623" s="677"/>
      <c r="F2623" s="677"/>
      <c r="G2623" s="677"/>
      <c r="H2623" s="897"/>
      <c r="I2623" s="898"/>
      <c r="J2623" s="898"/>
      <c r="K2623" s="899"/>
      <c r="L2623" s="899"/>
      <c r="M2623" s="899"/>
      <c r="N2623" s="899"/>
      <c r="O2623" s="899"/>
      <c r="P2623" s="899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96"/>
      <c r="E2624" s="677"/>
      <c r="F2624" s="677"/>
      <c r="G2624" s="677"/>
      <c r="H2624" s="897"/>
      <c r="I2624" s="898"/>
      <c r="J2624" s="898"/>
      <c r="K2624" s="899"/>
      <c r="L2624" s="899"/>
      <c r="M2624" s="899"/>
      <c r="N2624" s="899"/>
      <c r="O2624" s="899"/>
      <c r="P2624" s="899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96"/>
      <c r="E2625" s="677"/>
      <c r="F2625" s="677"/>
      <c r="G2625" s="677"/>
      <c r="H2625" s="897"/>
      <c r="I2625" s="898"/>
      <c r="J2625" s="898"/>
      <c r="K2625" s="899"/>
      <c r="L2625" s="899"/>
      <c r="M2625" s="899"/>
      <c r="N2625" s="899"/>
      <c r="O2625" s="899"/>
      <c r="P2625" s="899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96"/>
      <c r="E2626" s="677"/>
      <c r="F2626" s="677"/>
      <c r="G2626" s="677"/>
      <c r="H2626" s="897"/>
      <c r="I2626" s="898"/>
      <c r="J2626" s="898"/>
      <c r="K2626" s="899"/>
      <c r="L2626" s="899"/>
      <c r="M2626" s="899"/>
      <c r="N2626" s="899"/>
      <c r="O2626" s="899"/>
      <c r="P2626" s="899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96"/>
      <c r="E2627" s="677"/>
      <c r="F2627" s="677"/>
      <c r="G2627" s="677"/>
      <c r="H2627" s="897"/>
      <c r="I2627" s="898"/>
      <c r="J2627" s="898"/>
      <c r="K2627" s="899"/>
      <c r="L2627" s="899"/>
      <c r="M2627" s="899"/>
      <c r="N2627" s="899"/>
      <c r="O2627" s="899"/>
      <c r="P2627" s="899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96"/>
      <c r="E2628" s="677"/>
      <c r="F2628" s="677"/>
      <c r="G2628" s="677"/>
      <c r="H2628" s="897"/>
      <c r="I2628" s="898"/>
      <c r="J2628" s="898"/>
      <c r="K2628" s="899"/>
      <c r="L2628" s="899"/>
      <c r="M2628" s="899"/>
      <c r="N2628" s="899"/>
      <c r="O2628" s="899"/>
      <c r="P2628" s="899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96"/>
      <c r="E2629" s="677"/>
      <c r="F2629" s="677"/>
      <c r="G2629" s="677"/>
      <c r="H2629" s="897"/>
      <c r="I2629" s="898"/>
      <c r="J2629" s="898"/>
      <c r="K2629" s="899"/>
      <c r="L2629" s="899"/>
      <c r="M2629" s="899"/>
      <c r="N2629" s="899"/>
      <c r="O2629" s="899"/>
      <c r="P2629" s="899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96"/>
      <c r="E2630" s="677"/>
      <c r="F2630" s="677"/>
      <c r="G2630" s="677"/>
      <c r="H2630" s="897"/>
      <c r="I2630" s="898"/>
      <c r="J2630" s="898"/>
      <c r="K2630" s="899"/>
      <c r="L2630" s="899"/>
      <c r="M2630" s="899"/>
      <c r="N2630" s="899"/>
      <c r="O2630" s="899"/>
      <c r="P2630" s="899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96"/>
      <c r="E2631" s="677"/>
      <c r="F2631" s="677"/>
      <c r="G2631" s="677"/>
      <c r="H2631" s="897"/>
      <c r="I2631" s="898"/>
      <c r="J2631" s="898"/>
      <c r="K2631" s="899"/>
      <c r="L2631" s="899"/>
      <c r="M2631" s="899"/>
      <c r="N2631" s="899"/>
      <c r="O2631" s="899"/>
      <c r="P2631" s="899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96"/>
      <c r="E2632" s="677"/>
      <c r="F2632" s="677"/>
      <c r="G2632" s="677"/>
      <c r="H2632" s="897"/>
      <c r="I2632" s="898"/>
      <c r="J2632" s="898"/>
      <c r="K2632" s="899"/>
      <c r="L2632" s="899"/>
      <c r="M2632" s="899"/>
      <c r="N2632" s="899"/>
      <c r="O2632" s="899"/>
      <c r="P2632" s="899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96"/>
      <c r="E2633" s="677"/>
      <c r="F2633" s="677"/>
      <c r="G2633" s="677"/>
      <c r="H2633" s="897"/>
      <c r="I2633" s="898"/>
      <c r="J2633" s="898"/>
      <c r="K2633" s="899"/>
      <c r="L2633" s="899"/>
      <c r="M2633" s="899"/>
      <c r="N2633" s="899"/>
      <c r="O2633" s="899"/>
      <c r="P2633" s="899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96"/>
      <c r="E2634" s="677"/>
      <c r="F2634" s="677"/>
      <c r="G2634" s="677"/>
      <c r="H2634" s="897"/>
      <c r="I2634" s="898"/>
      <c r="J2634" s="898"/>
      <c r="K2634" s="899"/>
      <c r="L2634" s="899"/>
      <c r="M2634" s="899"/>
      <c r="N2634" s="899"/>
      <c r="O2634" s="899"/>
      <c r="P2634" s="899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96"/>
      <c r="E2635" s="677"/>
      <c r="F2635" s="677"/>
      <c r="G2635" s="677"/>
      <c r="H2635" s="897"/>
      <c r="I2635" s="898"/>
      <c r="J2635" s="898"/>
      <c r="K2635" s="899"/>
      <c r="L2635" s="899"/>
      <c r="M2635" s="899"/>
      <c r="N2635" s="899"/>
      <c r="O2635" s="899"/>
      <c r="P2635" s="899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96"/>
      <c r="E2636" s="677"/>
      <c r="F2636" s="677"/>
      <c r="G2636" s="677"/>
      <c r="H2636" s="897"/>
      <c r="I2636" s="898"/>
      <c r="J2636" s="898"/>
      <c r="K2636" s="899"/>
      <c r="L2636" s="899"/>
      <c r="M2636" s="899"/>
      <c r="N2636" s="899"/>
      <c r="O2636" s="899"/>
      <c r="P2636" s="899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96"/>
      <c r="E2637" s="677"/>
      <c r="F2637" s="677"/>
      <c r="G2637" s="677"/>
      <c r="H2637" s="897"/>
      <c r="I2637" s="898"/>
      <c r="J2637" s="898"/>
      <c r="K2637" s="899"/>
      <c r="L2637" s="899"/>
      <c r="M2637" s="899"/>
      <c r="N2637" s="899"/>
      <c r="O2637" s="899"/>
      <c r="P2637" s="899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96"/>
      <c r="E2638" s="677"/>
      <c r="F2638" s="677"/>
      <c r="G2638" s="677"/>
      <c r="H2638" s="897"/>
      <c r="I2638" s="898"/>
      <c r="J2638" s="898"/>
      <c r="K2638" s="899"/>
      <c r="L2638" s="899"/>
      <c r="M2638" s="899"/>
      <c r="N2638" s="899"/>
      <c r="O2638" s="899"/>
      <c r="P2638" s="899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96"/>
      <c r="E2639" s="677"/>
      <c r="F2639" s="677"/>
      <c r="G2639" s="677"/>
      <c r="H2639" s="897"/>
      <c r="I2639" s="898"/>
      <c r="J2639" s="898"/>
      <c r="K2639" s="899"/>
      <c r="L2639" s="899"/>
      <c r="M2639" s="899"/>
      <c r="N2639" s="899"/>
      <c r="O2639" s="899"/>
      <c r="P2639" s="899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96"/>
      <c r="E2640" s="677"/>
      <c r="F2640" s="677"/>
      <c r="G2640" s="677"/>
      <c r="H2640" s="897"/>
      <c r="I2640" s="898"/>
      <c r="J2640" s="898"/>
      <c r="K2640" s="899"/>
      <c r="L2640" s="899"/>
      <c r="M2640" s="899"/>
      <c r="N2640" s="899"/>
      <c r="O2640" s="899"/>
      <c r="P2640" s="899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96"/>
      <c r="E2641" s="677"/>
      <c r="F2641" s="677"/>
      <c r="G2641" s="677"/>
      <c r="H2641" s="897"/>
      <c r="I2641" s="898"/>
      <c r="J2641" s="898"/>
      <c r="K2641" s="899"/>
      <c r="L2641" s="899"/>
      <c r="M2641" s="899"/>
      <c r="N2641" s="899"/>
      <c r="O2641" s="899"/>
      <c r="P2641" s="899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96"/>
      <c r="E2642" s="677"/>
      <c r="F2642" s="677"/>
      <c r="G2642" s="677"/>
      <c r="H2642" s="897"/>
      <c r="I2642" s="898"/>
      <c r="J2642" s="898"/>
      <c r="K2642" s="899"/>
      <c r="L2642" s="899"/>
      <c r="M2642" s="899"/>
      <c r="N2642" s="899"/>
      <c r="O2642" s="899"/>
      <c r="P2642" s="899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96"/>
      <c r="E2643" s="677"/>
      <c r="F2643" s="677"/>
      <c r="G2643" s="677"/>
      <c r="H2643" s="897"/>
      <c r="I2643" s="898"/>
      <c r="J2643" s="898"/>
      <c r="K2643" s="899"/>
      <c r="L2643" s="899"/>
      <c r="M2643" s="899"/>
      <c r="N2643" s="899"/>
      <c r="O2643" s="899"/>
      <c r="P2643" s="899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96"/>
      <c r="E2644" s="677"/>
      <c r="F2644" s="677"/>
      <c r="G2644" s="677"/>
      <c r="H2644" s="897"/>
      <c r="I2644" s="898"/>
      <c r="J2644" s="898"/>
      <c r="K2644" s="899"/>
      <c r="L2644" s="899"/>
      <c r="M2644" s="899"/>
      <c r="N2644" s="899"/>
      <c r="O2644" s="899"/>
      <c r="P2644" s="899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96"/>
      <c r="E2645" s="677"/>
      <c r="F2645" s="677"/>
      <c r="G2645" s="677"/>
      <c r="H2645" s="897"/>
      <c r="I2645" s="898"/>
      <c r="J2645" s="898"/>
      <c r="K2645" s="899"/>
      <c r="L2645" s="899"/>
      <c r="M2645" s="899"/>
      <c r="N2645" s="899"/>
      <c r="O2645" s="899"/>
      <c r="P2645" s="899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96"/>
      <c r="E2646" s="677"/>
      <c r="F2646" s="677"/>
      <c r="G2646" s="677"/>
      <c r="H2646" s="897"/>
      <c r="I2646" s="898"/>
      <c r="J2646" s="898"/>
      <c r="K2646" s="899"/>
      <c r="L2646" s="899"/>
      <c r="M2646" s="899"/>
      <c r="N2646" s="899"/>
      <c r="O2646" s="899"/>
      <c r="P2646" s="899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96"/>
      <c r="E2647" s="677"/>
      <c r="F2647" s="677"/>
      <c r="G2647" s="677"/>
      <c r="H2647" s="897"/>
      <c r="I2647" s="898"/>
      <c r="J2647" s="898"/>
      <c r="K2647" s="899"/>
      <c r="L2647" s="899"/>
      <c r="M2647" s="899"/>
      <c r="N2647" s="899"/>
      <c r="O2647" s="899"/>
      <c r="P2647" s="899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96"/>
      <c r="E2648" s="677"/>
      <c r="F2648" s="677"/>
      <c r="G2648" s="677"/>
      <c r="H2648" s="897"/>
      <c r="I2648" s="898"/>
      <c r="J2648" s="898"/>
      <c r="K2648" s="899"/>
      <c r="L2648" s="899"/>
      <c r="M2648" s="899"/>
      <c r="N2648" s="899"/>
      <c r="O2648" s="899"/>
      <c r="P2648" s="899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96"/>
      <c r="E2649" s="677"/>
      <c r="F2649" s="677"/>
      <c r="G2649" s="677"/>
      <c r="H2649" s="897"/>
      <c r="I2649" s="898"/>
      <c r="J2649" s="898"/>
      <c r="K2649" s="899"/>
      <c r="L2649" s="899"/>
      <c r="M2649" s="899"/>
      <c r="N2649" s="899"/>
      <c r="O2649" s="899"/>
      <c r="P2649" s="899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96"/>
      <c r="E2650" s="677"/>
      <c r="F2650" s="677"/>
      <c r="G2650" s="677"/>
      <c r="H2650" s="897"/>
      <c r="I2650" s="898"/>
      <c r="J2650" s="898"/>
      <c r="K2650" s="899"/>
      <c r="L2650" s="899"/>
      <c r="M2650" s="899"/>
      <c r="N2650" s="899"/>
      <c r="O2650" s="899"/>
      <c r="P2650" s="899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96"/>
      <c r="E2651" s="677"/>
      <c r="F2651" s="677"/>
      <c r="G2651" s="677"/>
      <c r="H2651" s="897"/>
      <c r="I2651" s="898"/>
      <c r="J2651" s="898"/>
      <c r="K2651" s="899"/>
      <c r="L2651" s="899"/>
      <c r="M2651" s="899"/>
      <c r="N2651" s="899"/>
      <c r="O2651" s="899"/>
      <c r="P2651" s="899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96"/>
      <c r="E2652" s="677"/>
      <c r="F2652" s="677"/>
      <c r="G2652" s="677"/>
      <c r="H2652" s="897"/>
      <c r="I2652" s="898"/>
      <c r="J2652" s="898"/>
      <c r="K2652" s="899"/>
      <c r="L2652" s="899"/>
      <c r="M2652" s="899"/>
      <c r="N2652" s="899"/>
      <c r="O2652" s="899"/>
      <c r="P2652" s="899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96"/>
      <c r="E2653" s="677"/>
      <c r="F2653" s="677"/>
      <c r="G2653" s="677"/>
      <c r="H2653" s="897"/>
      <c r="I2653" s="898"/>
      <c r="J2653" s="898"/>
      <c r="K2653" s="899"/>
      <c r="L2653" s="899"/>
      <c r="M2653" s="899"/>
      <c r="N2653" s="899"/>
      <c r="O2653" s="899"/>
      <c r="P2653" s="899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96"/>
      <c r="E2654" s="677"/>
      <c r="F2654" s="677"/>
      <c r="G2654" s="677"/>
      <c r="H2654" s="897"/>
      <c r="I2654" s="898"/>
      <c r="J2654" s="898"/>
      <c r="K2654" s="899"/>
      <c r="L2654" s="899"/>
      <c r="M2654" s="899"/>
      <c r="N2654" s="899"/>
      <c r="O2654" s="899"/>
      <c r="P2654" s="899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96"/>
      <c r="E2655" s="677"/>
      <c r="F2655" s="677"/>
      <c r="G2655" s="677"/>
      <c r="H2655" s="897"/>
      <c r="I2655" s="898"/>
      <c r="J2655" s="898"/>
      <c r="K2655" s="899"/>
      <c r="L2655" s="899"/>
      <c r="M2655" s="899"/>
      <c r="N2655" s="899"/>
      <c r="O2655" s="899"/>
      <c r="P2655" s="899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96"/>
      <c r="E2656" s="677"/>
      <c r="F2656" s="677"/>
      <c r="G2656" s="677"/>
      <c r="H2656" s="897"/>
      <c r="I2656" s="898"/>
      <c r="J2656" s="898"/>
      <c r="K2656" s="899"/>
      <c r="L2656" s="899"/>
      <c r="M2656" s="899"/>
      <c r="N2656" s="899"/>
      <c r="O2656" s="899"/>
      <c r="P2656" s="899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96"/>
      <c r="E2657" s="677"/>
      <c r="F2657" s="677"/>
      <c r="G2657" s="677"/>
      <c r="H2657" s="897"/>
      <c r="I2657" s="898"/>
      <c r="J2657" s="898"/>
      <c r="K2657" s="899"/>
      <c r="L2657" s="899"/>
      <c r="M2657" s="899"/>
      <c r="N2657" s="899"/>
      <c r="O2657" s="899"/>
      <c r="P2657" s="899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96"/>
      <c r="E2658" s="677"/>
      <c r="F2658" s="677"/>
      <c r="G2658" s="677"/>
      <c r="H2658" s="897"/>
      <c r="I2658" s="898"/>
      <c r="J2658" s="898"/>
      <c r="K2658" s="899"/>
      <c r="L2658" s="899"/>
      <c r="M2658" s="899"/>
      <c r="N2658" s="899"/>
      <c r="O2658" s="899"/>
      <c r="P2658" s="899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96"/>
      <c r="E2659" s="677"/>
      <c r="F2659" s="677"/>
      <c r="G2659" s="677"/>
      <c r="H2659" s="897"/>
      <c r="I2659" s="898"/>
      <c r="J2659" s="898"/>
      <c r="K2659" s="899"/>
      <c r="L2659" s="899"/>
      <c r="M2659" s="899"/>
      <c r="N2659" s="899"/>
      <c r="O2659" s="899"/>
      <c r="P2659" s="899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96"/>
      <c r="E2660" s="677"/>
      <c r="F2660" s="677"/>
      <c r="G2660" s="677"/>
      <c r="H2660" s="897"/>
      <c r="I2660" s="898"/>
      <c r="J2660" s="898"/>
      <c r="K2660" s="899"/>
      <c r="L2660" s="899"/>
      <c r="M2660" s="899"/>
      <c r="N2660" s="899"/>
      <c r="O2660" s="899"/>
      <c r="P2660" s="899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96"/>
      <c r="E2661" s="677"/>
      <c r="F2661" s="677"/>
      <c r="G2661" s="677"/>
      <c r="H2661" s="897"/>
      <c r="I2661" s="898"/>
      <c r="J2661" s="898"/>
      <c r="K2661" s="899"/>
      <c r="L2661" s="899"/>
      <c r="M2661" s="899"/>
      <c r="N2661" s="899"/>
      <c r="O2661" s="899"/>
      <c r="P2661" s="899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96"/>
      <c r="E2662" s="677"/>
      <c r="F2662" s="677"/>
      <c r="G2662" s="677"/>
      <c r="H2662" s="897"/>
      <c r="I2662" s="898"/>
      <c r="J2662" s="898"/>
      <c r="K2662" s="899"/>
      <c r="L2662" s="899"/>
      <c r="M2662" s="899"/>
      <c r="N2662" s="899"/>
      <c r="O2662" s="899"/>
      <c r="P2662" s="899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96"/>
      <c r="E2663" s="677"/>
      <c r="F2663" s="677"/>
      <c r="G2663" s="677"/>
      <c r="H2663" s="897"/>
      <c r="I2663" s="898"/>
      <c r="J2663" s="898"/>
      <c r="K2663" s="899"/>
      <c r="L2663" s="899"/>
      <c r="M2663" s="899"/>
      <c r="N2663" s="899"/>
      <c r="O2663" s="899"/>
      <c r="P2663" s="899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96"/>
      <c r="E2664" s="677"/>
      <c r="F2664" s="677"/>
      <c r="G2664" s="677"/>
      <c r="H2664" s="897"/>
      <c r="I2664" s="898"/>
      <c r="J2664" s="898"/>
      <c r="K2664" s="899"/>
      <c r="L2664" s="899"/>
      <c r="M2664" s="899"/>
      <c r="N2664" s="899"/>
      <c r="O2664" s="899"/>
      <c r="P2664" s="899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96"/>
      <c r="E2665" s="677"/>
      <c r="F2665" s="677"/>
      <c r="G2665" s="677"/>
      <c r="H2665" s="897"/>
      <c r="I2665" s="898"/>
      <c r="J2665" s="898"/>
      <c r="K2665" s="899"/>
      <c r="L2665" s="899"/>
      <c r="M2665" s="899"/>
      <c r="N2665" s="899"/>
      <c r="O2665" s="899"/>
      <c r="P2665" s="899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96"/>
      <c r="E2666" s="677"/>
      <c r="F2666" s="677"/>
      <c r="G2666" s="677"/>
      <c r="H2666" s="897"/>
      <c r="I2666" s="898"/>
      <c r="J2666" s="898"/>
      <c r="K2666" s="899"/>
      <c r="L2666" s="899"/>
      <c r="M2666" s="899"/>
      <c r="N2666" s="899"/>
      <c r="O2666" s="899"/>
      <c r="P2666" s="899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96"/>
      <c r="E2667" s="677"/>
      <c r="F2667" s="677"/>
      <c r="G2667" s="677"/>
      <c r="H2667" s="897"/>
      <c r="I2667" s="898"/>
      <c r="J2667" s="898"/>
      <c r="K2667" s="899"/>
      <c r="L2667" s="899"/>
      <c r="M2667" s="899"/>
      <c r="N2667" s="899"/>
      <c r="O2667" s="899"/>
      <c r="P2667" s="899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96"/>
      <c r="E2668" s="677"/>
      <c r="F2668" s="677"/>
      <c r="G2668" s="677"/>
      <c r="H2668" s="897"/>
      <c r="I2668" s="898"/>
      <c r="J2668" s="898"/>
      <c r="K2668" s="899"/>
      <c r="L2668" s="899"/>
      <c r="M2668" s="899"/>
      <c r="N2668" s="899"/>
      <c r="O2668" s="899"/>
      <c r="P2668" s="899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96"/>
      <c r="E2669" s="677"/>
      <c r="F2669" s="677"/>
      <c r="G2669" s="677"/>
      <c r="H2669" s="897"/>
      <c r="I2669" s="898"/>
      <c r="J2669" s="898"/>
      <c r="K2669" s="899"/>
      <c r="L2669" s="899"/>
      <c r="M2669" s="899"/>
      <c r="N2669" s="899"/>
      <c r="O2669" s="899"/>
      <c r="P2669" s="899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96"/>
      <c r="E2670" s="677"/>
      <c r="F2670" s="677"/>
      <c r="G2670" s="677"/>
      <c r="H2670" s="897"/>
      <c r="I2670" s="898"/>
      <c r="J2670" s="898"/>
      <c r="K2670" s="899"/>
      <c r="L2670" s="899"/>
      <c r="M2670" s="899"/>
      <c r="N2670" s="899"/>
      <c r="O2670" s="899"/>
      <c r="P2670" s="899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96"/>
      <c r="E2671" s="677"/>
      <c r="F2671" s="677"/>
      <c r="G2671" s="677"/>
      <c r="H2671" s="897"/>
      <c r="I2671" s="898"/>
      <c r="J2671" s="898"/>
      <c r="K2671" s="899"/>
      <c r="L2671" s="899"/>
      <c r="M2671" s="899"/>
      <c r="N2671" s="899"/>
      <c r="O2671" s="899"/>
      <c r="P2671" s="899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96"/>
      <c r="E2672" s="677"/>
      <c r="F2672" s="677"/>
      <c r="G2672" s="677"/>
      <c r="H2672" s="897"/>
      <c r="I2672" s="898"/>
      <c r="J2672" s="898"/>
      <c r="K2672" s="899"/>
      <c r="L2672" s="899"/>
      <c r="M2672" s="899"/>
      <c r="N2672" s="899"/>
      <c r="O2672" s="899"/>
      <c r="P2672" s="899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96"/>
      <c r="E2673" s="677"/>
      <c r="F2673" s="677"/>
      <c r="G2673" s="677"/>
      <c r="H2673" s="897"/>
      <c r="I2673" s="898"/>
      <c r="J2673" s="898"/>
      <c r="K2673" s="899"/>
      <c r="L2673" s="899"/>
      <c r="M2673" s="899"/>
      <c r="N2673" s="899"/>
      <c r="O2673" s="899"/>
      <c r="P2673" s="899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96"/>
      <c r="E2674" s="677"/>
      <c r="F2674" s="677"/>
      <c r="G2674" s="677"/>
      <c r="H2674" s="897"/>
      <c r="I2674" s="898"/>
      <c r="J2674" s="898"/>
      <c r="K2674" s="899"/>
      <c r="L2674" s="899"/>
      <c r="M2674" s="899"/>
      <c r="N2674" s="899"/>
      <c r="O2674" s="899"/>
      <c r="P2674" s="899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96"/>
      <c r="E2675" s="677"/>
      <c r="F2675" s="677"/>
      <c r="G2675" s="677"/>
      <c r="H2675" s="897"/>
      <c r="I2675" s="898"/>
      <c r="J2675" s="898"/>
      <c r="K2675" s="899"/>
      <c r="L2675" s="899"/>
      <c r="M2675" s="899"/>
      <c r="N2675" s="899"/>
      <c r="O2675" s="899"/>
      <c r="P2675" s="899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96"/>
      <c r="E2676" s="677"/>
      <c r="F2676" s="677"/>
      <c r="G2676" s="677"/>
      <c r="H2676" s="897"/>
      <c r="I2676" s="898"/>
      <c r="J2676" s="898"/>
      <c r="K2676" s="899"/>
      <c r="L2676" s="899"/>
      <c r="M2676" s="899"/>
      <c r="N2676" s="899"/>
      <c r="O2676" s="899"/>
      <c r="P2676" s="899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96"/>
      <c r="E2677" s="677"/>
      <c r="F2677" s="677"/>
      <c r="G2677" s="677"/>
      <c r="H2677" s="897"/>
      <c r="I2677" s="898"/>
      <c r="J2677" s="898"/>
      <c r="K2677" s="899"/>
      <c r="L2677" s="899"/>
      <c r="M2677" s="899"/>
      <c r="N2677" s="899"/>
      <c r="O2677" s="899"/>
      <c r="P2677" s="899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96"/>
      <c r="E2678" s="677"/>
      <c r="F2678" s="677"/>
      <c r="G2678" s="677"/>
      <c r="H2678" s="897"/>
      <c r="I2678" s="898"/>
      <c r="J2678" s="898"/>
      <c r="K2678" s="899"/>
      <c r="L2678" s="899"/>
      <c r="M2678" s="899"/>
      <c r="N2678" s="899"/>
      <c r="O2678" s="899"/>
      <c r="P2678" s="899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96"/>
      <c r="E2679" s="677"/>
      <c r="F2679" s="677"/>
      <c r="G2679" s="677"/>
      <c r="H2679" s="897"/>
      <c r="I2679" s="898"/>
      <c r="J2679" s="898"/>
      <c r="K2679" s="899"/>
      <c r="L2679" s="899"/>
      <c r="M2679" s="899"/>
      <c r="N2679" s="899"/>
      <c r="O2679" s="899"/>
      <c r="P2679" s="899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96"/>
      <c r="E2680" s="677"/>
      <c r="F2680" s="677"/>
      <c r="G2680" s="677"/>
      <c r="H2680" s="897"/>
      <c r="I2680" s="898"/>
      <c r="J2680" s="898"/>
      <c r="K2680" s="899"/>
      <c r="L2680" s="899"/>
      <c r="M2680" s="899"/>
      <c r="N2680" s="899"/>
      <c r="O2680" s="899"/>
      <c r="P2680" s="899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96"/>
      <c r="E2681" s="677"/>
      <c r="F2681" s="677"/>
      <c r="G2681" s="677"/>
      <c r="H2681" s="897"/>
      <c r="I2681" s="898"/>
      <c r="J2681" s="898"/>
      <c r="K2681" s="899"/>
      <c r="L2681" s="899"/>
      <c r="M2681" s="899"/>
      <c r="N2681" s="899"/>
      <c r="O2681" s="899"/>
      <c r="P2681" s="899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96"/>
      <c r="E2682" s="677"/>
      <c r="F2682" s="677"/>
      <c r="G2682" s="677"/>
      <c r="H2682" s="897"/>
      <c r="I2682" s="898"/>
      <c r="J2682" s="898"/>
      <c r="K2682" s="899"/>
      <c r="L2682" s="899"/>
      <c r="M2682" s="899"/>
      <c r="N2682" s="899"/>
      <c r="O2682" s="899"/>
      <c r="P2682" s="899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96"/>
      <c r="E2683" s="677"/>
      <c r="F2683" s="677"/>
      <c r="G2683" s="677"/>
      <c r="H2683" s="897"/>
      <c r="I2683" s="898"/>
      <c r="J2683" s="898"/>
      <c r="K2683" s="899"/>
      <c r="L2683" s="899"/>
      <c r="M2683" s="899"/>
      <c r="N2683" s="899"/>
      <c r="O2683" s="899"/>
      <c r="P2683" s="899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96"/>
      <c r="E2684" s="677"/>
      <c r="F2684" s="677"/>
      <c r="G2684" s="677"/>
      <c r="H2684" s="897"/>
      <c r="I2684" s="898"/>
      <c r="J2684" s="898"/>
      <c r="K2684" s="899"/>
      <c r="L2684" s="899"/>
      <c r="M2684" s="899"/>
      <c r="N2684" s="899"/>
      <c r="O2684" s="899"/>
      <c r="P2684" s="899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96"/>
      <c r="E2685" s="677"/>
      <c r="F2685" s="677"/>
      <c r="G2685" s="677"/>
      <c r="H2685" s="897"/>
      <c r="I2685" s="898"/>
      <c r="J2685" s="898"/>
      <c r="K2685" s="899"/>
      <c r="L2685" s="899"/>
      <c r="M2685" s="899"/>
      <c r="N2685" s="899"/>
      <c r="O2685" s="899"/>
      <c r="P2685" s="899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96"/>
      <c r="E2686" s="677"/>
      <c r="F2686" s="677"/>
      <c r="G2686" s="677"/>
      <c r="H2686" s="897"/>
      <c r="I2686" s="898"/>
      <c r="J2686" s="898"/>
      <c r="K2686" s="899"/>
      <c r="L2686" s="899"/>
      <c r="M2686" s="899"/>
      <c r="N2686" s="899"/>
      <c r="O2686" s="899"/>
      <c r="P2686" s="899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96"/>
      <c r="E2687" s="677"/>
      <c r="F2687" s="677"/>
      <c r="G2687" s="677"/>
      <c r="H2687" s="897"/>
      <c r="I2687" s="898"/>
      <c r="J2687" s="898"/>
      <c r="K2687" s="899"/>
      <c r="L2687" s="899"/>
      <c r="M2687" s="899"/>
      <c r="N2687" s="899"/>
      <c r="O2687" s="899"/>
      <c r="P2687" s="899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96"/>
      <c r="E2688" s="677"/>
      <c r="F2688" s="677"/>
      <c r="G2688" s="677"/>
      <c r="H2688" s="897"/>
      <c r="I2688" s="898"/>
      <c r="J2688" s="898"/>
      <c r="K2688" s="899"/>
      <c r="L2688" s="899"/>
      <c r="M2688" s="899"/>
      <c r="N2688" s="899"/>
      <c r="O2688" s="899"/>
      <c r="P2688" s="899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96"/>
      <c r="E2689" s="677"/>
      <c r="F2689" s="677"/>
      <c r="G2689" s="677"/>
      <c r="H2689" s="897"/>
      <c r="I2689" s="898"/>
      <c r="J2689" s="898"/>
      <c r="K2689" s="899"/>
      <c r="L2689" s="899"/>
      <c r="M2689" s="899"/>
      <c r="N2689" s="899"/>
      <c r="O2689" s="899"/>
      <c r="P2689" s="899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96"/>
      <c r="E2690" s="677"/>
      <c r="F2690" s="677"/>
      <c r="G2690" s="677"/>
      <c r="H2690" s="897"/>
      <c r="I2690" s="898"/>
      <c r="J2690" s="898"/>
      <c r="K2690" s="899"/>
      <c r="L2690" s="899"/>
      <c r="M2690" s="899"/>
      <c r="N2690" s="899"/>
      <c r="O2690" s="899"/>
      <c r="P2690" s="899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96"/>
      <c r="E2691" s="677"/>
      <c r="F2691" s="677"/>
      <c r="G2691" s="677"/>
      <c r="H2691" s="897"/>
      <c r="I2691" s="898"/>
      <c r="J2691" s="898"/>
      <c r="K2691" s="899"/>
      <c r="L2691" s="899"/>
      <c r="M2691" s="899"/>
      <c r="N2691" s="899"/>
      <c r="O2691" s="899"/>
      <c r="P2691" s="899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96"/>
      <c r="E2692" s="677"/>
      <c r="F2692" s="677"/>
      <c r="G2692" s="677"/>
      <c r="H2692" s="897"/>
      <c r="I2692" s="898"/>
      <c r="J2692" s="898"/>
      <c r="K2692" s="899"/>
      <c r="L2692" s="899"/>
      <c r="M2692" s="899"/>
      <c r="N2692" s="899"/>
      <c r="O2692" s="899"/>
      <c r="P2692" s="899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96"/>
      <c r="E2693" s="677"/>
      <c r="F2693" s="677"/>
      <c r="G2693" s="677"/>
      <c r="H2693" s="897"/>
      <c r="I2693" s="898"/>
      <c r="J2693" s="898"/>
      <c r="K2693" s="899"/>
      <c r="L2693" s="899"/>
      <c r="M2693" s="899"/>
      <c r="N2693" s="899"/>
      <c r="O2693" s="899"/>
      <c r="P2693" s="899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96"/>
      <c r="E2694" s="677"/>
      <c r="F2694" s="677"/>
      <c r="G2694" s="677"/>
      <c r="H2694" s="897"/>
      <c r="I2694" s="898"/>
      <c r="J2694" s="898"/>
      <c r="K2694" s="899"/>
      <c r="L2694" s="899"/>
      <c r="M2694" s="899"/>
      <c r="N2694" s="899"/>
      <c r="O2694" s="899"/>
      <c r="P2694" s="899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96"/>
      <c r="E2695" s="677"/>
      <c r="F2695" s="677"/>
      <c r="G2695" s="677"/>
      <c r="H2695" s="897"/>
      <c r="I2695" s="898"/>
      <c r="J2695" s="898"/>
      <c r="K2695" s="899"/>
      <c r="L2695" s="899"/>
      <c r="M2695" s="899"/>
      <c r="N2695" s="899"/>
      <c r="O2695" s="899"/>
      <c r="P2695" s="899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96"/>
      <c r="E2696" s="677"/>
      <c r="F2696" s="677"/>
      <c r="G2696" s="677"/>
      <c r="H2696" s="897"/>
      <c r="I2696" s="898"/>
      <c r="J2696" s="898"/>
      <c r="K2696" s="899"/>
      <c r="L2696" s="899"/>
      <c r="M2696" s="899"/>
      <c r="N2696" s="899"/>
      <c r="O2696" s="899"/>
      <c r="P2696" s="899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96"/>
      <c r="E2697" s="677"/>
      <c r="F2697" s="677"/>
      <c r="G2697" s="677"/>
      <c r="H2697" s="897"/>
      <c r="I2697" s="898"/>
      <c r="J2697" s="898"/>
      <c r="K2697" s="899"/>
      <c r="L2697" s="899"/>
      <c r="M2697" s="899"/>
      <c r="N2697" s="899"/>
      <c r="O2697" s="899"/>
      <c r="P2697" s="899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96"/>
      <c r="E2698" s="677"/>
      <c r="F2698" s="677"/>
      <c r="G2698" s="677"/>
      <c r="H2698" s="897"/>
      <c r="I2698" s="898"/>
      <c r="J2698" s="898"/>
      <c r="K2698" s="899"/>
      <c r="L2698" s="899"/>
      <c r="M2698" s="899"/>
      <c r="N2698" s="899"/>
      <c r="O2698" s="899"/>
      <c r="P2698" s="899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96"/>
      <c r="E2699" s="677"/>
      <c r="F2699" s="677"/>
      <c r="G2699" s="677"/>
      <c r="H2699" s="897"/>
      <c r="I2699" s="898"/>
      <c r="J2699" s="898"/>
      <c r="K2699" s="899"/>
      <c r="L2699" s="899"/>
      <c r="M2699" s="899"/>
      <c r="N2699" s="899"/>
      <c r="O2699" s="899"/>
      <c r="P2699" s="899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96"/>
      <c r="E2700" s="677"/>
      <c r="F2700" s="677"/>
      <c r="G2700" s="677"/>
      <c r="H2700" s="897"/>
      <c r="I2700" s="898"/>
      <c r="J2700" s="898"/>
      <c r="K2700" s="899"/>
      <c r="L2700" s="899"/>
      <c r="M2700" s="899"/>
      <c r="N2700" s="899"/>
      <c r="O2700" s="899"/>
      <c r="P2700" s="899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96"/>
      <c r="E2701" s="677"/>
      <c r="F2701" s="677"/>
      <c r="G2701" s="677"/>
      <c r="H2701" s="897"/>
      <c r="I2701" s="898"/>
      <c r="J2701" s="898"/>
      <c r="K2701" s="899"/>
      <c r="L2701" s="899"/>
      <c r="M2701" s="899"/>
      <c r="N2701" s="899"/>
      <c r="O2701" s="899"/>
      <c r="P2701" s="899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96"/>
      <c r="E2702" s="677"/>
      <c r="F2702" s="677"/>
      <c r="G2702" s="677"/>
      <c r="H2702" s="897"/>
      <c r="I2702" s="898"/>
      <c r="J2702" s="898"/>
      <c r="K2702" s="899"/>
      <c r="L2702" s="899"/>
      <c r="M2702" s="899"/>
      <c r="N2702" s="899"/>
      <c r="O2702" s="899"/>
      <c r="P2702" s="899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96"/>
      <c r="E2703" s="677"/>
      <c r="F2703" s="677"/>
      <c r="G2703" s="677"/>
      <c r="H2703" s="897"/>
      <c r="I2703" s="898"/>
      <c r="J2703" s="898"/>
      <c r="K2703" s="899"/>
      <c r="L2703" s="899"/>
      <c r="M2703" s="899"/>
      <c r="N2703" s="899"/>
      <c r="O2703" s="899"/>
      <c r="P2703" s="899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96"/>
      <c r="E2704" s="677"/>
      <c r="F2704" s="677"/>
      <c r="G2704" s="677"/>
      <c r="H2704" s="897"/>
      <c r="I2704" s="898"/>
      <c r="J2704" s="898"/>
      <c r="K2704" s="899"/>
      <c r="L2704" s="899"/>
      <c r="M2704" s="899"/>
      <c r="N2704" s="899"/>
      <c r="O2704" s="899"/>
      <c r="P2704" s="899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96"/>
      <c r="E2705" s="677"/>
      <c r="F2705" s="677"/>
      <c r="G2705" s="677"/>
      <c r="H2705" s="897"/>
      <c r="I2705" s="898"/>
      <c r="J2705" s="898"/>
      <c r="K2705" s="899"/>
      <c r="L2705" s="899"/>
      <c r="M2705" s="899"/>
      <c r="N2705" s="899"/>
      <c r="O2705" s="899"/>
      <c r="P2705" s="899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96"/>
      <c r="E2706" s="677"/>
      <c r="F2706" s="677"/>
      <c r="G2706" s="677"/>
      <c r="H2706" s="897"/>
      <c r="I2706" s="898"/>
      <c r="J2706" s="898"/>
      <c r="K2706" s="899"/>
      <c r="L2706" s="899"/>
      <c r="M2706" s="899"/>
      <c r="N2706" s="899"/>
      <c r="O2706" s="899"/>
      <c r="P2706" s="899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96"/>
      <c r="E2707" s="677"/>
      <c r="F2707" s="677"/>
      <c r="G2707" s="677"/>
      <c r="H2707" s="897"/>
      <c r="I2707" s="898"/>
      <c r="J2707" s="898"/>
      <c r="K2707" s="899"/>
      <c r="L2707" s="899"/>
      <c r="M2707" s="899"/>
      <c r="N2707" s="899"/>
      <c r="O2707" s="899"/>
      <c r="P2707" s="899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96"/>
      <c r="E2708" s="677"/>
      <c r="F2708" s="677"/>
      <c r="G2708" s="677"/>
      <c r="H2708" s="897"/>
      <c r="I2708" s="898"/>
      <c r="J2708" s="898"/>
      <c r="K2708" s="899"/>
      <c r="L2708" s="899"/>
      <c r="M2708" s="899"/>
      <c r="N2708" s="899"/>
      <c r="O2708" s="899"/>
      <c r="P2708" s="899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96"/>
      <c r="E2709" s="677"/>
      <c r="F2709" s="677"/>
      <c r="G2709" s="677"/>
      <c r="H2709" s="897"/>
      <c r="I2709" s="898"/>
      <c r="J2709" s="898"/>
      <c r="K2709" s="899"/>
      <c r="L2709" s="899"/>
      <c r="M2709" s="899"/>
      <c r="N2709" s="899"/>
      <c r="O2709" s="899"/>
      <c r="P2709" s="899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96"/>
      <c r="E2710" s="677"/>
      <c r="F2710" s="677"/>
      <c r="G2710" s="677"/>
      <c r="H2710" s="897"/>
      <c r="I2710" s="898"/>
      <c r="J2710" s="898"/>
      <c r="K2710" s="899"/>
      <c r="L2710" s="899"/>
      <c r="M2710" s="899"/>
      <c r="N2710" s="899"/>
      <c r="O2710" s="899"/>
      <c r="P2710" s="899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96"/>
      <c r="E2711" s="677"/>
      <c r="F2711" s="677"/>
      <c r="G2711" s="677"/>
      <c r="H2711" s="897"/>
      <c r="I2711" s="898"/>
      <c r="J2711" s="898"/>
      <c r="K2711" s="899"/>
      <c r="L2711" s="899"/>
      <c r="M2711" s="899"/>
      <c r="N2711" s="899"/>
      <c r="O2711" s="899"/>
      <c r="P2711" s="899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96"/>
      <c r="E2712" s="677"/>
      <c r="F2712" s="677"/>
      <c r="G2712" s="677"/>
      <c r="H2712" s="897"/>
      <c r="I2712" s="898"/>
      <c r="J2712" s="898"/>
      <c r="K2712" s="899"/>
      <c r="L2712" s="899"/>
      <c r="M2712" s="899"/>
      <c r="N2712" s="899"/>
      <c r="O2712" s="899"/>
      <c r="P2712" s="899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96"/>
      <c r="E2713" s="677"/>
      <c r="F2713" s="677"/>
      <c r="G2713" s="677"/>
      <c r="H2713" s="897"/>
      <c r="I2713" s="898"/>
      <c r="J2713" s="898"/>
      <c r="K2713" s="899"/>
      <c r="L2713" s="899"/>
      <c r="M2713" s="899"/>
      <c r="N2713" s="899"/>
      <c r="O2713" s="899"/>
      <c r="P2713" s="899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96"/>
      <c r="E2714" s="677"/>
      <c r="F2714" s="677"/>
      <c r="G2714" s="677"/>
      <c r="H2714" s="897"/>
      <c r="I2714" s="898"/>
      <c r="J2714" s="898"/>
      <c r="K2714" s="899"/>
      <c r="L2714" s="899"/>
      <c r="M2714" s="899"/>
      <c r="N2714" s="899"/>
      <c r="O2714" s="899"/>
      <c r="P2714" s="899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96"/>
      <c r="E2715" s="677"/>
      <c r="F2715" s="677"/>
      <c r="G2715" s="677"/>
      <c r="H2715" s="897"/>
      <c r="I2715" s="898"/>
      <c r="J2715" s="898"/>
      <c r="K2715" s="899"/>
      <c r="L2715" s="899"/>
      <c r="M2715" s="899"/>
      <c r="N2715" s="899"/>
      <c r="O2715" s="899"/>
      <c r="P2715" s="899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96"/>
      <c r="E2716" s="677"/>
      <c r="F2716" s="677"/>
      <c r="G2716" s="677"/>
      <c r="H2716" s="897"/>
      <c r="I2716" s="898"/>
      <c r="J2716" s="898"/>
      <c r="K2716" s="899"/>
      <c r="L2716" s="899"/>
      <c r="M2716" s="899"/>
      <c r="N2716" s="899"/>
      <c r="O2716" s="899"/>
      <c r="P2716" s="899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96"/>
      <c r="E2717" s="677"/>
      <c r="F2717" s="677"/>
      <c r="G2717" s="677"/>
      <c r="H2717" s="897"/>
      <c r="I2717" s="898"/>
      <c r="J2717" s="898"/>
      <c r="K2717" s="899"/>
      <c r="L2717" s="899"/>
      <c r="M2717" s="899"/>
      <c r="N2717" s="899"/>
      <c r="O2717" s="899"/>
      <c r="P2717" s="899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96"/>
      <c r="E2718" s="677"/>
      <c r="F2718" s="677"/>
      <c r="G2718" s="677"/>
      <c r="H2718" s="897"/>
      <c r="I2718" s="898"/>
      <c r="J2718" s="898"/>
      <c r="K2718" s="899"/>
      <c r="L2718" s="899"/>
      <c r="M2718" s="899"/>
      <c r="N2718" s="899"/>
      <c r="O2718" s="899"/>
      <c r="P2718" s="899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96"/>
      <c r="E2719" s="677"/>
      <c r="F2719" s="677"/>
      <c r="G2719" s="677"/>
      <c r="H2719" s="897"/>
      <c r="I2719" s="898"/>
      <c r="J2719" s="898"/>
      <c r="K2719" s="899"/>
      <c r="L2719" s="899"/>
      <c r="M2719" s="899"/>
      <c r="N2719" s="899"/>
      <c r="O2719" s="899"/>
      <c r="P2719" s="899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96"/>
      <c r="E2720" s="677"/>
      <c r="F2720" s="677"/>
      <c r="G2720" s="677"/>
      <c r="H2720" s="897"/>
      <c r="I2720" s="898"/>
      <c r="J2720" s="898"/>
      <c r="K2720" s="899"/>
      <c r="L2720" s="899"/>
      <c r="M2720" s="899"/>
      <c r="N2720" s="899"/>
      <c r="O2720" s="899"/>
      <c r="P2720" s="899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96"/>
      <c r="E2721" s="677"/>
      <c r="F2721" s="677"/>
      <c r="G2721" s="677"/>
      <c r="H2721" s="897"/>
      <c r="I2721" s="898"/>
      <c r="J2721" s="898"/>
      <c r="K2721" s="899"/>
      <c r="L2721" s="899"/>
      <c r="M2721" s="899"/>
      <c r="N2721" s="899"/>
      <c r="O2721" s="899"/>
      <c r="P2721" s="899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96"/>
      <c r="E2722" s="677"/>
      <c r="F2722" s="677"/>
      <c r="G2722" s="677"/>
      <c r="H2722" s="897"/>
      <c r="I2722" s="898"/>
      <c r="J2722" s="898"/>
      <c r="K2722" s="899"/>
      <c r="L2722" s="899"/>
      <c r="M2722" s="899"/>
      <c r="N2722" s="899"/>
      <c r="O2722" s="899"/>
      <c r="P2722" s="899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96"/>
      <c r="E2723" s="677"/>
      <c r="F2723" s="677"/>
      <c r="G2723" s="677"/>
      <c r="H2723" s="897"/>
      <c r="I2723" s="898"/>
      <c r="J2723" s="898"/>
      <c r="K2723" s="899"/>
      <c r="L2723" s="899"/>
      <c r="M2723" s="899"/>
      <c r="N2723" s="899"/>
      <c r="O2723" s="899"/>
      <c r="P2723" s="899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96"/>
      <c r="E2724" s="677"/>
      <c r="F2724" s="677"/>
      <c r="G2724" s="677"/>
      <c r="H2724" s="897"/>
      <c r="I2724" s="898"/>
      <c r="J2724" s="898"/>
      <c r="K2724" s="899"/>
      <c r="L2724" s="899"/>
      <c r="M2724" s="899"/>
      <c r="N2724" s="899"/>
      <c r="O2724" s="899"/>
      <c r="P2724" s="899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96"/>
      <c r="E2725" s="677"/>
      <c r="F2725" s="677"/>
      <c r="G2725" s="677"/>
      <c r="H2725" s="897"/>
      <c r="I2725" s="898"/>
      <c r="J2725" s="898"/>
      <c r="K2725" s="899"/>
      <c r="L2725" s="899"/>
      <c r="M2725" s="899"/>
      <c r="N2725" s="899"/>
      <c r="O2725" s="899"/>
      <c r="P2725" s="899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96"/>
      <c r="E2726" s="677"/>
      <c r="F2726" s="677"/>
      <c r="G2726" s="677"/>
      <c r="H2726" s="897"/>
      <c r="I2726" s="898"/>
      <c r="J2726" s="898"/>
      <c r="K2726" s="899"/>
      <c r="L2726" s="899"/>
      <c r="M2726" s="899"/>
      <c r="N2726" s="899"/>
      <c r="O2726" s="899"/>
      <c r="P2726" s="899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96"/>
      <c r="E2727" s="677"/>
      <c r="F2727" s="677"/>
      <c r="G2727" s="677"/>
      <c r="H2727" s="897"/>
      <c r="I2727" s="898"/>
      <c r="J2727" s="898"/>
      <c r="K2727" s="899"/>
      <c r="L2727" s="899"/>
      <c r="M2727" s="899"/>
      <c r="N2727" s="899"/>
      <c r="O2727" s="899"/>
      <c r="P2727" s="899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96"/>
      <c r="E2728" s="677"/>
      <c r="F2728" s="677"/>
      <c r="G2728" s="677"/>
      <c r="H2728" s="897"/>
      <c r="I2728" s="898"/>
      <c r="J2728" s="898"/>
      <c r="K2728" s="899"/>
      <c r="L2728" s="899"/>
      <c r="M2728" s="899"/>
      <c r="N2728" s="899"/>
      <c r="O2728" s="899"/>
      <c r="P2728" s="899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96"/>
      <c r="E2729" s="677"/>
      <c r="F2729" s="677"/>
      <c r="G2729" s="677"/>
      <c r="H2729" s="897"/>
      <c r="I2729" s="898"/>
      <c r="J2729" s="898"/>
      <c r="K2729" s="899"/>
      <c r="L2729" s="899"/>
      <c r="M2729" s="899"/>
      <c r="N2729" s="899"/>
      <c r="O2729" s="899"/>
      <c r="P2729" s="899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96"/>
      <c r="E2730" s="677"/>
      <c r="F2730" s="677"/>
      <c r="G2730" s="677"/>
      <c r="H2730" s="897"/>
      <c r="I2730" s="898"/>
      <c r="J2730" s="898"/>
      <c r="K2730" s="899"/>
      <c r="L2730" s="899"/>
      <c r="M2730" s="899"/>
      <c r="N2730" s="899"/>
      <c r="O2730" s="899"/>
      <c r="P2730" s="899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96"/>
      <c r="E2731" s="677"/>
      <c r="F2731" s="677"/>
      <c r="G2731" s="677"/>
      <c r="H2731" s="897"/>
      <c r="I2731" s="898"/>
      <c r="J2731" s="898"/>
      <c r="K2731" s="899"/>
      <c r="L2731" s="899"/>
      <c r="M2731" s="899"/>
      <c r="N2731" s="899"/>
      <c r="O2731" s="899"/>
      <c r="P2731" s="899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96"/>
      <c r="E2732" s="677"/>
      <c r="F2732" s="677"/>
      <c r="G2732" s="677"/>
      <c r="H2732" s="897"/>
      <c r="I2732" s="898"/>
      <c r="J2732" s="898"/>
      <c r="K2732" s="899"/>
      <c r="L2732" s="899"/>
      <c r="M2732" s="899"/>
      <c r="N2732" s="899"/>
      <c r="O2732" s="899"/>
      <c r="P2732" s="899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96"/>
      <c r="E2733" s="677"/>
      <c r="F2733" s="677"/>
      <c r="G2733" s="677"/>
      <c r="H2733" s="897"/>
      <c r="I2733" s="898"/>
      <c r="J2733" s="898"/>
      <c r="K2733" s="899"/>
      <c r="L2733" s="899"/>
      <c r="M2733" s="899"/>
      <c r="N2733" s="899"/>
      <c r="O2733" s="899"/>
      <c r="P2733" s="899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96"/>
      <c r="E2734" s="677"/>
      <c r="F2734" s="677"/>
      <c r="G2734" s="677"/>
      <c r="H2734" s="897"/>
      <c r="I2734" s="898"/>
      <c r="J2734" s="898"/>
      <c r="K2734" s="899"/>
      <c r="L2734" s="899"/>
      <c r="M2734" s="899"/>
      <c r="N2734" s="899"/>
      <c r="O2734" s="899"/>
      <c r="P2734" s="899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96"/>
      <c r="E2735" s="677"/>
      <c r="F2735" s="677"/>
      <c r="G2735" s="677"/>
      <c r="H2735" s="897"/>
      <c r="I2735" s="898"/>
      <c r="J2735" s="898"/>
      <c r="K2735" s="899"/>
      <c r="L2735" s="899"/>
      <c r="M2735" s="899"/>
      <c r="N2735" s="899"/>
      <c r="O2735" s="899"/>
      <c r="P2735" s="899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96"/>
      <c r="E2736" s="677"/>
      <c r="F2736" s="677"/>
      <c r="G2736" s="677"/>
      <c r="H2736" s="897"/>
      <c r="I2736" s="898"/>
      <c r="J2736" s="898"/>
      <c r="K2736" s="899"/>
      <c r="L2736" s="899"/>
      <c r="M2736" s="899"/>
      <c r="N2736" s="899"/>
      <c r="O2736" s="899"/>
      <c r="P2736" s="899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96"/>
      <c r="E2737" s="677"/>
      <c r="F2737" s="677"/>
      <c r="G2737" s="677"/>
      <c r="H2737" s="897"/>
      <c r="I2737" s="898"/>
      <c r="J2737" s="898"/>
      <c r="K2737" s="899"/>
      <c r="L2737" s="899"/>
      <c r="M2737" s="899"/>
      <c r="N2737" s="899"/>
      <c r="O2737" s="899"/>
      <c r="P2737" s="899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96"/>
      <c r="E2738" s="677"/>
      <c r="F2738" s="677"/>
      <c r="G2738" s="677"/>
      <c r="H2738" s="897"/>
      <c r="I2738" s="898"/>
      <c r="J2738" s="898"/>
      <c r="K2738" s="899"/>
      <c r="L2738" s="899"/>
      <c r="M2738" s="899"/>
      <c r="N2738" s="899"/>
      <c r="O2738" s="899"/>
      <c r="P2738" s="899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96"/>
      <c r="E2739" s="677"/>
      <c r="F2739" s="677"/>
      <c r="G2739" s="677"/>
      <c r="H2739" s="897"/>
      <c r="I2739" s="898"/>
      <c r="J2739" s="898"/>
      <c r="K2739" s="899"/>
      <c r="L2739" s="899"/>
      <c r="M2739" s="899"/>
      <c r="N2739" s="899"/>
      <c r="O2739" s="899"/>
      <c r="P2739" s="899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96"/>
      <c r="E2740" s="677"/>
      <c r="F2740" s="677"/>
      <c r="G2740" s="677"/>
      <c r="H2740" s="897"/>
      <c r="I2740" s="898"/>
      <c r="J2740" s="898"/>
      <c r="K2740" s="899"/>
      <c r="L2740" s="899"/>
      <c r="M2740" s="899"/>
      <c r="N2740" s="899"/>
      <c r="O2740" s="899"/>
      <c r="P2740" s="899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96"/>
      <c r="E2741" s="677"/>
      <c r="F2741" s="677"/>
      <c r="G2741" s="677"/>
      <c r="H2741" s="897"/>
      <c r="I2741" s="898"/>
      <c r="J2741" s="898"/>
      <c r="K2741" s="899"/>
      <c r="L2741" s="899"/>
      <c r="M2741" s="899"/>
      <c r="N2741" s="899"/>
      <c r="O2741" s="899"/>
      <c r="P2741" s="899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96"/>
      <c r="E2742" s="677"/>
      <c r="F2742" s="677"/>
      <c r="G2742" s="677"/>
      <c r="H2742" s="897"/>
      <c r="I2742" s="898"/>
      <c r="J2742" s="898"/>
      <c r="K2742" s="899"/>
      <c r="L2742" s="899"/>
      <c r="M2742" s="899"/>
      <c r="N2742" s="899"/>
      <c r="O2742" s="899"/>
      <c r="P2742" s="899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96"/>
      <c r="E2743" s="677"/>
      <c r="F2743" s="677"/>
      <c r="G2743" s="677"/>
      <c r="H2743" s="897"/>
      <c r="I2743" s="898"/>
      <c r="J2743" s="898"/>
      <c r="K2743" s="899"/>
      <c r="L2743" s="899"/>
      <c r="M2743" s="899"/>
      <c r="N2743" s="899"/>
      <c r="O2743" s="899"/>
      <c r="P2743" s="899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96"/>
      <c r="E2744" s="677"/>
      <c r="F2744" s="677"/>
      <c r="G2744" s="677"/>
      <c r="H2744" s="897"/>
      <c r="I2744" s="898"/>
      <c r="J2744" s="898"/>
      <c r="K2744" s="899"/>
      <c r="L2744" s="899"/>
      <c r="M2744" s="899"/>
      <c r="N2744" s="899"/>
      <c r="O2744" s="899"/>
      <c r="P2744" s="899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96"/>
      <c r="E2745" s="677"/>
      <c r="F2745" s="677"/>
      <c r="G2745" s="677"/>
      <c r="H2745" s="897"/>
      <c r="I2745" s="898"/>
      <c r="J2745" s="898"/>
      <c r="K2745" s="899"/>
      <c r="L2745" s="899"/>
      <c r="M2745" s="899"/>
      <c r="N2745" s="899"/>
      <c r="O2745" s="899"/>
      <c r="P2745" s="899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96"/>
      <c r="E2746" s="677"/>
      <c r="F2746" s="677"/>
      <c r="G2746" s="677"/>
      <c r="H2746" s="897"/>
      <c r="I2746" s="898"/>
      <c r="J2746" s="898"/>
      <c r="K2746" s="899"/>
      <c r="L2746" s="899"/>
      <c r="M2746" s="899"/>
      <c r="N2746" s="899"/>
      <c r="O2746" s="899"/>
      <c r="P2746" s="899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96"/>
      <c r="E2747" s="677"/>
      <c r="F2747" s="677"/>
      <c r="G2747" s="677"/>
      <c r="H2747" s="897"/>
      <c r="I2747" s="898"/>
      <c r="J2747" s="898"/>
      <c r="K2747" s="899"/>
      <c r="L2747" s="899"/>
      <c r="M2747" s="899"/>
      <c r="N2747" s="899"/>
      <c r="O2747" s="899"/>
      <c r="P2747" s="899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96"/>
      <c r="E2748" s="677"/>
      <c r="F2748" s="677"/>
      <c r="G2748" s="677"/>
      <c r="H2748" s="897"/>
      <c r="I2748" s="898"/>
      <c r="J2748" s="898"/>
      <c r="K2748" s="899"/>
      <c r="L2748" s="899"/>
      <c r="M2748" s="899"/>
      <c r="N2748" s="899"/>
      <c r="O2748" s="899"/>
      <c r="P2748" s="899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96"/>
      <c r="E2749" s="677"/>
      <c r="F2749" s="677"/>
      <c r="G2749" s="677"/>
      <c r="H2749" s="897"/>
      <c r="I2749" s="898"/>
      <c r="J2749" s="898"/>
      <c r="K2749" s="899"/>
      <c r="L2749" s="899"/>
      <c r="M2749" s="899"/>
      <c r="N2749" s="899"/>
      <c r="O2749" s="899"/>
      <c r="P2749" s="899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96"/>
      <c r="E2750" s="677"/>
      <c r="F2750" s="677"/>
      <c r="G2750" s="677"/>
      <c r="H2750" s="897"/>
      <c r="I2750" s="898"/>
      <c r="J2750" s="898"/>
      <c r="K2750" s="899"/>
      <c r="L2750" s="899"/>
      <c r="M2750" s="899"/>
      <c r="N2750" s="899"/>
      <c r="O2750" s="899"/>
      <c r="P2750" s="899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96"/>
      <c r="E2751" s="677"/>
      <c r="F2751" s="677"/>
      <c r="G2751" s="677"/>
      <c r="H2751" s="897"/>
      <c r="I2751" s="898"/>
      <c r="J2751" s="898"/>
      <c r="K2751" s="899"/>
      <c r="L2751" s="899"/>
      <c r="M2751" s="899"/>
      <c r="N2751" s="899"/>
      <c r="O2751" s="899"/>
      <c r="P2751" s="899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96"/>
      <c r="E2752" s="677"/>
      <c r="F2752" s="677"/>
      <c r="G2752" s="677"/>
      <c r="H2752" s="897"/>
      <c r="I2752" s="898"/>
      <c r="J2752" s="898"/>
      <c r="K2752" s="899"/>
      <c r="L2752" s="899"/>
      <c r="M2752" s="899"/>
      <c r="N2752" s="899"/>
      <c r="O2752" s="899"/>
      <c r="P2752" s="899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96"/>
      <c r="E2753" s="677"/>
      <c r="F2753" s="677"/>
      <c r="G2753" s="677"/>
      <c r="H2753" s="897"/>
      <c r="I2753" s="898"/>
      <c r="J2753" s="898"/>
      <c r="K2753" s="899"/>
      <c r="L2753" s="899"/>
      <c r="M2753" s="899"/>
      <c r="N2753" s="899"/>
      <c r="O2753" s="899"/>
      <c r="P2753" s="899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96"/>
      <c r="E2754" s="677"/>
      <c r="F2754" s="677"/>
      <c r="G2754" s="677"/>
      <c r="H2754" s="897"/>
      <c r="I2754" s="898"/>
      <c r="J2754" s="898"/>
      <c r="K2754" s="899"/>
      <c r="L2754" s="899"/>
      <c r="M2754" s="899"/>
      <c r="N2754" s="899"/>
      <c r="O2754" s="899"/>
      <c r="P2754" s="899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96"/>
      <c r="E2755" s="677"/>
      <c r="F2755" s="677"/>
      <c r="G2755" s="677"/>
      <c r="H2755" s="897"/>
      <c r="I2755" s="898"/>
      <c r="J2755" s="898"/>
      <c r="K2755" s="899"/>
      <c r="L2755" s="899"/>
      <c r="M2755" s="899"/>
      <c r="N2755" s="899"/>
      <c r="O2755" s="899"/>
      <c r="P2755" s="899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96"/>
      <c r="E2756" s="677"/>
      <c r="F2756" s="677"/>
      <c r="G2756" s="677"/>
      <c r="H2756" s="897"/>
      <c r="I2756" s="898"/>
      <c r="J2756" s="898"/>
      <c r="K2756" s="899"/>
      <c r="L2756" s="899"/>
      <c r="M2756" s="899"/>
      <c r="N2756" s="899"/>
      <c r="O2756" s="899"/>
      <c r="P2756" s="899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96"/>
      <c r="E2757" s="677"/>
      <c r="F2757" s="677"/>
      <c r="G2757" s="677"/>
      <c r="H2757" s="897"/>
      <c r="I2757" s="898"/>
      <c r="J2757" s="898"/>
      <c r="K2757" s="899"/>
      <c r="L2757" s="899"/>
      <c r="M2757" s="899"/>
      <c r="N2757" s="899"/>
      <c r="O2757" s="899"/>
      <c r="P2757" s="899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96"/>
      <c r="E2758" s="677"/>
      <c r="F2758" s="677"/>
      <c r="G2758" s="677"/>
      <c r="H2758" s="897"/>
      <c r="I2758" s="898"/>
      <c r="J2758" s="898"/>
      <c r="K2758" s="899"/>
      <c r="L2758" s="899"/>
      <c r="M2758" s="899"/>
      <c r="N2758" s="899"/>
      <c r="O2758" s="899"/>
      <c r="P2758" s="899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96"/>
      <c r="E2759" s="677"/>
      <c r="F2759" s="677"/>
      <c r="G2759" s="677"/>
      <c r="H2759" s="897"/>
      <c r="I2759" s="898"/>
      <c r="J2759" s="898"/>
      <c r="K2759" s="899"/>
      <c r="L2759" s="899"/>
      <c r="M2759" s="899"/>
      <c r="N2759" s="899"/>
      <c r="O2759" s="899"/>
      <c r="P2759" s="899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96"/>
      <c r="E2760" s="677"/>
      <c r="F2760" s="677"/>
      <c r="G2760" s="677"/>
      <c r="H2760" s="897"/>
      <c r="I2760" s="898"/>
      <c r="J2760" s="898"/>
      <c r="K2760" s="899"/>
      <c r="L2760" s="899"/>
      <c r="M2760" s="899"/>
      <c r="N2760" s="899"/>
      <c r="O2760" s="899"/>
      <c r="P2760" s="899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96"/>
      <c r="E2761" s="677"/>
      <c r="F2761" s="677"/>
      <c r="G2761" s="677"/>
      <c r="H2761" s="897"/>
      <c r="I2761" s="898"/>
      <c r="J2761" s="898"/>
      <c r="K2761" s="899"/>
      <c r="L2761" s="899"/>
      <c r="M2761" s="899"/>
      <c r="N2761" s="899"/>
      <c r="O2761" s="899"/>
      <c r="P2761" s="899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96"/>
      <c r="E2762" s="677"/>
      <c r="F2762" s="677"/>
      <c r="G2762" s="677"/>
      <c r="H2762" s="897"/>
      <c r="I2762" s="898"/>
      <c r="J2762" s="898"/>
      <c r="K2762" s="899"/>
      <c r="L2762" s="899"/>
      <c r="M2762" s="899"/>
      <c r="N2762" s="899"/>
      <c r="O2762" s="899"/>
      <c r="P2762" s="899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96"/>
      <c r="E2763" s="677"/>
      <c r="F2763" s="677"/>
      <c r="G2763" s="677"/>
      <c r="H2763" s="897"/>
      <c r="I2763" s="898"/>
      <c r="J2763" s="898"/>
      <c r="K2763" s="899"/>
      <c r="L2763" s="899"/>
      <c r="M2763" s="899"/>
      <c r="N2763" s="899"/>
      <c r="O2763" s="899"/>
      <c r="P2763" s="899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96"/>
      <c r="E2764" s="677"/>
      <c r="F2764" s="677"/>
      <c r="G2764" s="677"/>
      <c r="H2764" s="897"/>
      <c r="I2764" s="898"/>
      <c r="J2764" s="898"/>
      <c r="K2764" s="899"/>
      <c r="L2764" s="899"/>
      <c r="M2764" s="899"/>
      <c r="N2764" s="899"/>
      <c r="O2764" s="899"/>
      <c r="P2764" s="899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96"/>
      <c r="E2765" s="677"/>
      <c r="F2765" s="677"/>
      <c r="G2765" s="677"/>
      <c r="H2765" s="897"/>
      <c r="I2765" s="898"/>
      <c r="J2765" s="898"/>
      <c r="K2765" s="899"/>
      <c r="L2765" s="899"/>
      <c r="M2765" s="899"/>
      <c r="N2765" s="899"/>
      <c r="O2765" s="899"/>
      <c r="P2765" s="899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96"/>
      <c r="E2766" s="677"/>
      <c r="F2766" s="677"/>
      <c r="G2766" s="677"/>
      <c r="H2766" s="897"/>
      <c r="I2766" s="898"/>
      <c r="J2766" s="898"/>
      <c r="K2766" s="899"/>
      <c r="L2766" s="899"/>
      <c r="M2766" s="899"/>
      <c r="N2766" s="899"/>
      <c r="O2766" s="899"/>
      <c r="P2766" s="899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96"/>
      <c r="E2767" s="677"/>
      <c r="F2767" s="677"/>
      <c r="G2767" s="677"/>
      <c r="H2767" s="897"/>
      <c r="I2767" s="898"/>
      <c r="J2767" s="898"/>
      <c r="K2767" s="899"/>
      <c r="L2767" s="899"/>
      <c r="M2767" s="899"/>
      <c r="N2767" s="899"/>
      <c r="O2767" s="899"/>
      <c r="P2767" s="899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96"/>
      <c r="E2768" s="677"/>
      <c r="F2768" s="677"/>
      <c r="G2768" s="677"/>
      <c r="H2768" s="897"/>
      <c r="I2768" s="898"/>
      <c r="J2768" s="898"/>
      <c r="K2768" s="899"/>
      <c r="L2768" s="899"/>
      <c r="M2768" s="899"/>
      <c r="N2768" s="899"/>
      <c r="O2768" s="899"/>
      <c r="P2768" s="899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96"/>
      <c r="E2769" s="677"/>
      <c r="F2769" s="677"/>
      <c r="G2769" s="677"/>
      <c r="H2769" s="897"/>
      <c r="I2769" s="898"/>
      <c r="J2769" s="898"/>
      <c r="K2769" s="899"/>
      <c r="L2769" s="899"/>
      <c r="M2769" s="899"/>
      <c r="N2769" s="899"/>
      <c r="O2769" s="899"/>
      <c r="P2769" s="899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96"/>
      <c r="E2770" s="677"/>
      <c r="F2770" s="677"/>
      <c r="G2770" s="677"/>
      <c r="H2770" s="897"/>
      <c r="I2770" s="898"/>
      <c r="J2770" s="898"/>
      <c r="K2770" s="899"/>
      <c r="L2770" s="899"/>
      <c r="M2770" s="899"/>
      <c r="N2770" s="899"/>
      <c r="O2770" s="899"/>
      <c r="P2770" s="899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96"/>
      <c r="E2771" s="677"/>
      <c r="F2771" s="677"/>
      <c r="G2771" s="677"/>
      <c r="H2771" s="897"/>
      <c r="I2771" s="898"/>
      <c r="J2771" s="898"/>
      <c r="K2771" s="899"/>
      <c r="L2771" s="899"/>
      <c r="M2771" s="899"/>
      <c r="N2771" s="899"/>
      <c r="O2771" s="899"/>
      <c r="P2771" s="899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96"/>
      <c r="E2772" s="677"/>
      <c r="F2772" s="677"/>
      <c r="G2772" s="677"/>
      <c r="H2772" s="897"/>
      <c r="I2772" s="898"/>
      <c r="J2772" s="898"/>
      <c r="K2772" s="899"/>
      <c r="L2772" s="899"/>
      <c r="M2772" s="899"/>
      <c r="N2772" s="899"/>
      <c r="O2772" s="899"/>
      <c r="P2772" s="899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96"/>
      <c r="E2773" s="677"/>
      <c r="F2773" s="677"/>
      <c r="G2773" s="677"/>
      <c r="H2773" s="897"/>
      <c r="I2773" s="898"/>
      <c r="J2773" s="898"/>
      <c r="K2773" s="899"/>
      <c r="L2773" s="899"/>
      <c r="M2773" s="899"/>
      <c r="N2773" s="899"/>
      <c r="O2773" s="899"/>
      <c r="P2773" s="899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96"/>
      <c r="E2774" s="677"/>
      <c r="F2774" s="677"/>
      <c r="G2774" s="677"/>
      <c r="H2774" s="897"/>
      <c r="I2774" s="898"/>
      <c r="J2774" s="898"/>
      <c r="K2774" s="899"/>
      <c r="L2774" s="899"/>
      <c r="M2774" s="899"/>
      <c r="N2774" s="899"/>
      <c r="O2774" s="899"/>
      <c r="P2774" s="899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96"/>
      <c r="E2775" s="677"/>
      <c r="F2775" s="677"/>
      <c r="G2775" s="677"/>
      <c r="H2775" s="897"/>
      <c r="I2775" s="898"/>
      <c r="J2775" s="898"/>
      <c r="K2775" s="899"/>
      <c r="L2775" s="899"/>
      <c r="M2775" s="899"/>
      <c r="N2775" s="899"/>
      <c r="O2775" s="899"/>
      <c r="P2775" s="899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96"/>
      <c r="E2776" s="677"/>
      <c r="F2776" s="677"/>
      <c r="G2776" s="677"/>
      <c r="H2776" s="897"/>
      <c r="I2776" s="898"/>
      <c r="J2776" s="898"/>
      <c r="K2776" s="899"/>
      <c r="L2776" s="899"/>
      <c r="M2776" s="899"/>
      <c r="N2776" s="899"/>
      <c r="O2776" s="899"/>
      <c r="P2776" s="899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96"/>
      <c r="E2777" s="677"/>
      <c r="F2777" s="677"/>
      <c r="G2777" s="677"/>
      <c r="H2777" s="897"/>
      <c r="I2777" s="898"/>
      <c r="J2777" s="898"/>
      <c r="K2777" s="899"/>
      <c r="L2777" s="899"/>
      <c r="M2777" s="899"/>
      <c r="N2777" s="899"/>
      <c r="O2777" s="899"/>
      <c r="P2777" s="899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96"/>
      <c r="E2778" s="677"/>
      <c r="F2778" s="677"/>
      <c r="G2778" s="677"/>
      <c r="H2778" s="897"/>
      <c r="I2778" s="898"/>
      <c r="J2778" s="898"/>
      <c r="K2778" s="899"/>
      <c r="L2778" s="899"/>
      <c r="M2778" s="899"/>
      <c r="N2778" s="899"/>
      <c r="O2778" s="899"/>
      <c r="P2778" s="899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96"/>
      <c r="E2779" s="677"/>
      <c r="F2779" s="677"/>
      <c r="G2779" s="677"/>
      <c r="H2779" s="897"/>
      <c r="I2779" s="898"/>
      <c r="J2779" s="898"/>
      <c r="K2779" s="899"/>
      <c r="L2779" s="899"/>
      <c r="M2779" s="899"/>
      <c r="N2779" s="899"/>
      <c r="O2779" s="899"/>
      <c r="P2779" s="899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96"/>
      <c r="E2780" s="677"/>
      <c r="F2780" s="677"/>
      <c r="G2780" s="677"/>
      <c r="H2780" s="897"/>
      <c r="I2780" s="898"/>
      <c r="J2780" s="898"/>
      <c r="K2780" s="899"/>
      <c r="L2780" s="899"/>
      <c r="M2780" s="899"/>
      <c r="N2780" s="899"/>
      <c r="O2780" s="899"/>
      <c r="P2780" s="899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96"/>
      <c r="E2781" s="677"/>
      <c r="F2781" s="677"/>
      <c r="G2781" s="677"/>
      <c r="H2781" s="897"/>
      <c r="I2781" s="898"/>
      <c r="J2781" s="898"/>
      <c r="K2781" s="899"/>
      <c r="L2781" s="899"/>
      <c r="M2781" s="899"/>
      <c r="N2781" s="899"/>
      <c r="O2781" s="899"/>
      <c r="P2781" s="899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96"/>
      <c r="E2782" s="677"/>
      <c r="F2782" s="677"/>
      <c r="G2782" s="677"/>
      <c r="H2782" s="897"/>
      <c r="I2782" s="898"/>
      <c r="J2782" s="898"/>
      <c r="K2782" s="899"/>
      <c r="L2782" s="899"/>
      <c r="M2782" s="899"/>
      <c r="N2782" s="899"/>
      <c r="O2782" s="899"/>
      <c r="P2782" s="899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96"/>
      <c r="E2783" s="677"/>
      <c r="F2783" s="677"/>
      <c r="G2783" s="677"/>
      <c r="H2783" s="897"/>
      <c r="I2783" s="898"/>
      <c r="J2783" s="898"/>
      <c r="K2783" s="899"/>
      <c r="L2783" s="899"/>
      <c r="M2783" s="899"/>
      <c r="N2783" s="899"/>
      <c r="O2783" s="899"/>
      <c r="P2783" s="899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96"/>
      <c r="E2784" s="677"/>
      <c r="F2784" s="677"/>
      <c r="G2784" s="677"/>
      <c r="H2784" s="897"/>
      <c r="I2784" s="898"/>
      <c r="J2784" s="898"/>
      <c r="K2784" s="899"/>
      <c r="L2784" s="899"/>
      <c r="M2784" s="899"/>
      <c r="N2784" s="899"/>
      <c r="O2784" s="899"/>
      <c r="P2784" s="899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96"/>
      <c r="E2785" s="677"/>
      <c r="F2785" s="677"/>
      <c r="G2785" s="677"/>
      <c r="H2785" s="897"/>
      <c r="I2785" s="898"/>
      <c r="J2785" s="898"/>
      <c r="K2785" s="899"/>
      <c r="L2785" s="899"/>
      <c r="M2785" s="899"/>
      <c r="N2785" s="899"/>
      <c r="O2785" s="899"/>
      <c r="P2785" s="899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96"/>
      <c r="E2786" s="677"/>
      <c r="F2786" s="677"/>
      <c r="G2786" s="677"/>
      <c r="H2786" s="897"/>
      <c r="I2786" s="898"/>
      <c r="J2786" s="898"/>
      <c r="K2786" s="899"/>
      <c r="L2786" s="899"/>
      <c r="M2786" s="899"/>
      <c r="N2786" s="899"/>
      <c r="O2786" s="899"/>
      <c r="P2786" s="899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96"/>
      <c r="E2787" s="677"/>
      <c r="F2787" s="677"/>
      <c r="G2787" s="677"/>
      <c r="H2787" s="897"/>
      <c r="I2787" s="898"/>
      <c r="J2787" s="898"/>
      <c r="K2787" s="899"/>
      <c r="L2787" s="899"/>
      <c r="M2787" s="899"/>
      <c r="N2787" s="899"/>
      <c r="O2787" s="899"/>
      <c r="P2787" s="899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96"/>
      <c r="E2788" s="677"/>
      <c r="F2788" s="677"/>
      <c r="G2788" s="677"/>
      <c r="H2788" s="897"/>
      <c r="I2788" s="898"/>
      <c r="J2788" s="898"/>
      <c r="K2788" s="899"/>
      <c r="L2788" s="899"/>
      <c r="M2788" s="899"/>
      <c r="N2788" s="899"/>
      <c r="O2788" s="899"/>
      <c r="P2788" s="899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96"/>
      <c r="E2789" s="677"/>
      <c r="F2789" s="677"/>
      <c r="G2789" s="677"/>
      <c r="H2789" s="897"/>
      <c r="I2789" s="898"/>
      <c r="J2789" s="898"/>
      <c r="K2789" s="899"/>
      <c r="L2789" s="899"/>
      <c r="M2789" s="899"/>
      <c r="N2789" s="899"/>
      <c r="O2789" s="899"/>
      <c r="P2789" s="899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96"/>
      <c r="E2790" s="677"/>
      <c r="F2790" s="677"/>
      <c r="G2790" s="677"/>
      <c r="H2790" s="897"/>
      <c r="I2790" s="898"/>
      <c r="J2790" s="898"/>
      <c r="K2790" s="899"/>
      <c r="L2790" s="899"/>
      <c r="M2790" s="899"/>
      <c r="N2790" s="899"/>
      <c r="O2790" s="899"/>
      <c r="P2790" s="899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96"/>
      <c r="E2791" s="677"/>
      <c r="F2791" s="677"/>
      <c r="G2791" s="677"/>
      <c r="H2791" s="897"/>
      <c r="I2791" s="898"/>
      <c r="J2791" s="898"/>
      <c r="K2791" s="899"/>
      <c r="L2791" s="899"/>
      <c r="M2791" s="899"/>
      <c r="N2791" s="899"/>
      <c r="O2791" s="899"/>
      <c r="P2791" s="899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96"/>
      <c r="E2792" s="677"/>
      <c r="F2792" s="677"/>
      <c r="G2792" s="677"/>
      <c r="H2792" s="897"/>
      <c r="I2792" s="898"/>
      <c r="J2792" s="898"/>
      <c r="K2792" s="899"/>
      <c r="L2792" s="899"/>
      <c r="M2792" s="899"/>
      <c r="N2792" s="899"/>
      <c r="O2792" s="899"/>
      <c r="P2792" s="899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96"/>
      <c r="E2793" s="677"/>
      <c r="F2793" s="677"/>
      <c r="G2793" s="677"/>
      <c r="H2793" s="897"/>
      <c r="I2793" s="898"/>
      <c r="J2793" s="898"/>
      <c r="K2793" s="899"/>
      <c r="L2793" s="899"/>
      <c r="M2793" s="899"/>
      <c r="N2793" s="899"/>
      <c r="O2793" s="899"/>
      <c r="P2793" s="899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96"/>
      <c r="E2794" s="677"/>
      <c r="F2794" s="677"/>
      <c r="G2794" s="677"/>
      <c r="H2794" s="897"/>
      <c r="I2794" s="898"/>
      <c r="J2794" s="898"/>
      <c r="K2794" s="899"/>
      <c r="L2794" s="899"/>
      <c r="M2794" s="899"/>
      <c r="N2794" s="899"/>
      <c r="O2794" s="899"/>
      <c r="P2794" s="899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96"/>
      <c r="E2795" s="677"/>
      <c r="F2795" s="677"/>
      <c r="G2795" s="677"/>
      <c r="H2795" s="897"/>
      <c r="I2795" s="898"/>
      <c r="J2795" s="898"/>
      <c r="K2795" s="899"/>
      <c r="L2795" s="899"/>
      <c r="M2795" s="899"/>
      <c r="N2795" s="899"/>
      <c r="O2795" s="899"/>
      <c r="P2795" s="899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96"/>
      <c r="E2796" s="677"/>
      <c r="F2796" s="677"/>
      <c r="G2796" s="677"/>
      <c r="H2796" s="897"/>
      <c r="I2796" s="898"/>
      <c r="J2796" s="898"/>
      <c r="K2796" s="899"/>
      <c r="L2796" s="899"/>
      <c r="M2796" s="899"/>
      <c r="N2796" s="899"/>
      <c r="O2796" s="899"/>
      <c r="P2796" s="899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96"/>
      <c r="E2797" s="677"/>
      <c r="F2797" s="677"/>
      <c r="G2797" s="677"/>
      <c r="H2797" s="897"/>
      <c r="I2797" s="898"/>
      <c r="J2797" s="898"/>
      <c r="K2797" s="899"/>
      <c r="L2797" s="899"/>
      <c r="M2797" s="899"/>
      <c r="N2797" s="899"/>
      <c r="O2797" s="899"/>
      <c r="P2797" s="899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96"/>
      <c r="E2798" s="677"/>
      <c r="F2798" s="677"/>
      <c r="G2798" s="677"/>
      <c r="H2798" s="897"/>
      <c r="I2798" s="898"/>
      <c r="J2798" s="898"/>
      <c r="K2798" s="899"/>
      <c r="L2798" s="899"/>
      <c r="M2798" s="899"/>
      <c r="N2798" s="899"/>
      <c r="O2798" s="899"/>
      <c r="P2798" s="899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96"/>
      <c r="E2799" s="677"/>
      <c r="F2799" s="677"/>
      <c r="G2799" s="677"/>
      <c r="H2799" s="897"/>
      <c r="I2799" s="898"/>
      <c r="J2799" s="898"/>
      <c r="K2799" s="899"/>
      <c r="L2799" s="899"/>
      <c r="M2799" s="899"/>
      <c r="N2799" s="899"/>
      <c r="O2799" s="899"/>
      <c r="P2799" s="899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96"/>
      <c r="E2800" s="677"/>
      <c r="F2800" s="677"/>
      <c r="G2800" s="677"/>
      <c r="H2800" s="897"/>
      <c r="I2800" s="898"/>
      <c r="J2800" s="898"/>
      <c r="K2800" s="899"/>
      <c r="L2800" s="899"/>
      <c r="M2800" s="899"/>
      <c r="N2800" s="899"/>
      <c r="O2800" s="899"/>
      <c r="P2800" s="899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96"/>
      <c r="E2801" s="677"/>
      <c r="F2801" s="677"/>
      <c r="G2801" s="677"/>
      <c r="H2801" s="897"/>
      <c r="I2801" s="898"/>
      <c r="J2801" s="898"/>
      <c r="K2801" s="899"/>
      <c r="L2801" s="899"/>
      <c r="M2801" s="899"/>
      <c r="N2801" s="899"/>
      <c r="O2801" s="899"/>
      <c r="P2801" s="899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96"/>
      <c r="E2802" s="677"/>
      <c r="F2802" s="677"/>
      <c r="G2802" s="677"/>
      <c r="H2802" s="897"/>
      <c r="I2802" s="898"/>
      <c r="J2802" s="898"/>
      <c r="K2802" s="899"/>
      <c r="L2802" s="899"/>
      <c r="M2802" s="899"/>
      <c r="N2802" s="899"/>
      <c r="O2802" s="899"/>
      <c r="P2802" s="899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96"/>
      <c r="E2803" s="677"/>
      <c r="F2803" s="677"/>
      <c r="G2803" s="677"/>
      <c r="H2803" s="897"/>
      <c r="I2803" s="898"/>
      <c r="J2803" s="898"/>
      <c r="K2803" s="899"/>
      <c r="L2803" s="899"/>
      <c r="M2803" s="899"/>
      <c r="N2803" s="899"/>
      <c r="O2803" s="899"/>
      <c r="P2803" s="899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96"/>
      <c r="E2804" s="677"/>
      <c r="F2804" s="677"/>
      <c r="G2804" s="677"/>
      <c r="H2804" s="897"/>
      <c r="I2804" s="898"/>
      <c r="J2804" s="898"/>
      <c r="K2804" s="899"/>
      <c r="L2804" s="899"/>
      <c r="M2804" s="899"/>
      <c r="N2804" s="899"/>
      <c r="O2804" s="899"/>
      <c r="P2804" s="899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96"/>
      <c r="E2805" s="677"/>
      <c r="F2805" s="677"/>
      <c r="G2805" s="677"/>
      <c r="H2805" s="897"/>
      <c r="I2805" s="898"/>
      <c r="J2805" s="898"/>
      <c r="K2805" s="899"/>
      <c r="L2805" s="899"/>
      <c r="M2805" s="899"/>
      <c r="N2805" s="899"/>
      <c r="O2805" s="899"/>
      <c r="P2805" s="899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96"/>
      <c r="E2806" s="677"/>
      <c r="F2806" s="677"/>
      <c r="G2806" s="677"/>
      <c r="H2806" s="897"/>
      <c r="I2806" s="898"/>
      <c r="J2806" s="898"/>
      <c r="K2806" s="899"/>
      <c r="L2806" s="899"/>
      <c r="M2806" s="899"/>
      <c r="N2806" s="899"/>
      <c r="O2806" s="899"/>
      <c r="P2806" s="899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96"/>
      <c r="E2807" s="677"/>
      <c r="F2807" s="677"/>
      <c r="G2807" s="677"/>
      <c r="H2807" s="897"/>
      <c r="I2807" s="898"/>
      <c r="J2807" s="898"/>
      <c r="K2807" s="899"/>
      <c r="L2807" s="899"/>
      <c r="M2807" s="899"/>
      <c r="N2807" s="899"/>
      <c r="O2807" s="899"/>
      <c r="P2807" s="899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96"/>
      <c r="E2808" s="677"/>
      <c r="F2808" s="677"/>
      <c r="G2808" s="677"/>
      <c r="H2808" s="897"/>
      <c r="I2808" s="898"/>
      <c r="J2808" s="898"/>
      <c r="K2808" s="899"/>
      <c r="L2808" s="899"/>
      <c r="M2808" s="899"/>
      <c r="N2808" s="899"/>
      <c r="O2808" s="899"/>
      <c r="P2808" s="899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96"/>
      <c r="E2809" s="677"/>
      <c r="F2809" s="677"/>
      <c r="G2809" s="677"/>
      <c r="H2809" s="897"/>
      <c r="I2809" s="898"/>
      <c r="J2809" s="898"/>
      <c r="K2809" s="899"/>
      <c r="L2809" s="899"/>
      <c r="M2809" s="899"/>
      <c r="N2809" s="899"/>
      <c r="O2809" s="899"/>
      <c r="P2809" s="899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96"/>
      <c r="E2810" s="677"/>
      <c r="F2810" s="677"/>
      <c r="G2810" s="677"/>
      <c r="H2810" s="897"/>
      <c r="I2810" s="898"/>
      <c r="J2810" s="898"/>
      <c r="K2810" s="899"/>
      <c r="L2810" s="899"/>
      <c r="M2810" s="899"/>
      <c r="N2810" s="899"/>
      <c r="O2810" s="899"/>
      <c r="P2810" s="899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96"/>
      <c r="E2811" s="677"/>
      <c r="F2811" s="677"/>
      <c r="G2811" s="677"/>
      <c r="H2811" s="897"/>
      <c r="I2811" s="898"/>
      <c r="J2811" s="898"/>
      <c r="K2811" s="899"/>
      <c r="L2811" s="899"/>
      <c r="M2811" s="899"/>
      <c r="N2811" s="899"/>
      <c r="O2811" s="899"/>
      <c r="P2811" s="899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96"/>
      <c r="E2812" s="677"/>
      <c r="F2812" s="677"/>
      <c r="G2812" s="677"/>
      <c r="H2812" s="897"/>
      <c r="I2812" s="898"/>
      <c r="J2812" s="898"/>
      <c r="K2812" s="899"/>
      <c r="L2812" s="899"/>
      <c r="M2812" s="899"/>
      <c r="N2812" s="899"/>
      <c r="O2812" s="899"/>
      <c r="P2812" s="899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96"/>
      <c r="E2813" s="677"/>
      <c r="F2813" s="677"/>
      <c r="G2813" s="677"/>
      <c r="H2813" s="897"/>
      <c r="I2813" s="898"/>
      <c r="J2813" s="898"/>
      <c r="K2813" s="899"/>
      <c r="L2813" s="899"/>
      <c r="M2813" s="899"/>
      <c r="N2813" s="899"/>
      <c r="O2813" s="899"/>
      <c r="P2813" s="899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96"/>
      <c r="E2814" s="677"/>
      <c r="F2814" s="677"/>
      <c r="G2814" s="677"/>
      <c r="H2814" s="897"/>
      <c r="I2814" s="898"/>
      <c r="J2814" s="898"/>
      <c r="K2814" s="899"/>
      <c r="L2814" s="899"/>
      <c r="M2814" s="899"/>
      <c r="N2814" s="899"/>
      <c r="O2814" s="899"/>
      <c r="P2814" s="899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96"/>
      <c r="E2815" s="677"/>
      <c r="F2815" s="677"/>
      <c r="G2815" s="677"/>
      <c r="H2815" s="897"/>
      <c r="I2815" s="898"/>
      <c r="J2815" s="898"/>
      <c r="K2815" s="899"/>
      <c r="L2815" s="899"/>
      <c r="M2815" s="899"/>
      <c r="N2815" s="899"/>
      <c r="O2815" s="899"/>
      <c r="P2815" s="899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96"/>
      <c r="E2816" s="677"/>
      <c r="F2816" s="677"/>
      <c r="G2816" s="677"/>
      <c r="H2816" s="897"/>
      <c r="I2816" s="898"/>
      <c r="J2816" s="898"/>
      <c r="K2816" s="899"/>
      <c r="L2816" s="899"/>
      <c r="M2816" s="899"/>
      <c r="N2816" s="899"/>
      <c r="O2816" s="899"/>
      <c r="P2816" s="899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96"/>
      <c r="E2817" s="677"/>
      <c r="F2817" s="677"/>
      <c r="G2817" s="677"/>
      <c r="H2817" s="897"/>
      <c r="I2817" s="898"/>
      <c r="J2817" s="898"/>
      <c r="K2817" s="899"/>
      <c r="L2817" s="899"/>
      <c r="M2817" s="899"/>
      <c r="N2817" s="899"/>
      <c r="O2817" s="899"/>
      <c r="P2817" s="899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96"/>
      <c r="E2818" s="677"/>
      <c r="F2818" s="677"/>
      <c r="G2818" s="677"/>
      <c r="H2818" s="897"/>
      <c r="I2818" s="898"/>
      <c r="J2818" s="898"/>
      <c r="K2818" s="899"/>
      <c r="L2818" s="899"/>
      <c r="M2818" s="899"/>
      <c r="N2818" s="899"/>
      <c r="O2818" s="899"/>
      <c r="P2818" s="899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96"/>
      <c r="E2819" s="677"/>
      <c r="F2819" s="677"/>
      <c r="G2819" s="677"/>
      <c r="H2819" s="897"/>
      <c r="I2819" s="898"/>
      <c r="J2819" s="898"/>
      <c r="K2819" s="899"/>
      <c r="L2819" s="899"/>
      <c r="M2819" s="899"/>
      <c r="N2819" s="899"/>
      <c r="O2819" s="899"/>
      <c r="P2819" s="899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96"/>
      <c r="E2820" s="677"/>
      <c r="F2820" s="677"/>
      <c r="G2820" s="677"/>
      <c r="H2820" s="897"/>
      <c r="I2820" s="898"/>
      <c r="J2820" s="898"/>
      <c r="K2820" s="899"/>
      <c r="L2820" s="899"/>
      <c r="M2820" s="899"/>
      <c r="N2820" s="899"/>
      <c r="O2820" s="899"/>
      <c r="P2820" s="899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96"/>
      <c r="E2821" s="677"/>
      <c r="F2821" s="677"/>
      <c r="G2821" s="677"/>
      <c r="H2821" s="897"/>
      <c r="I2821" s="898"/>
      <c r="J2821" s="898"/>
      <c r="K2821" s="899"/>
      <c r="L2821" s="899"/>
      <c r="M2821" s="899"/>
      <c r="N2821" s="899"/>
      <c r="O2821" s="899"/>
      <c r="P2821" s="899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96"/>
      <c r="E2822" s="677"/>
      <c r="F2822" s="677"/>
      <c r="G2822" s="677"/>
      <c r="H2822" s="897"/>
      <c r="I2822" s="898"/>
      <c r="J2822" s="898"/>
      <c r="K2822" s="899"/>
      <c r="L2822" s="899"/>
      <c r="M2822" s="899"/>
      <c r="N2822" s="899"/>
      <c r="O2822" s="899"/>
      <c r="P2822" s="899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96"/>
      <c r="E2823" s="677"/>
      <c r="F2823" s="677"/>
      <c r="G2823" s="677"/>
      <c r="H2823" s="897"/>
      <c r="I2823" s="898"/>
      <c r="J2823" s="898"/>
      <c r="K2823" s="899"/>
      <c r="L2823" s="899"/>
      <c r="M2823" s="899"/>
      <c r="N2823" s="899"/>
      <c r="O2823" s="899"/>
      <c r="P2823" s="899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96"/>
      <c r="E2824" s="677"/>
      <c r="F2824" s="677"/>
      <c r="G2824" s="677"/>
      <c r="H2824" s="897"/>
      <c r="I2824" s="898"/>
      <c r="J2824" s="898"/>
      <c r="K2824" s="899"/>
      <c r="L2824" s="899"/>
      <c r="M2824" s="899"/>
      <c r="N2824" s="899"/>
      <c r="O2824" s="899"/>
      <c r="P2824" s="899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96"/>
      <c r="E2825" s="677"/>
      <c r="F2825" s="677"/>
      <c r="G2825" s="677"/>
      <c r="H2825" s="897"/>
      <c r="I2825" s="898"/>
      <c r="J2825" s="898"/>
      <c r="K2825" s="899"/>
      <c r="L2825" s="899"/>
      <c r="M2825" s="899"/>
      <c r="N2825" s="899"/>
      <c r="O2825" s="899"/>
      <c r="P2825" s="899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96"/>
      <c r="E2826" s="677"/>
      <c r="F2826" s="677"/>
      <c r="G2826" s="677"/>
      <c r="H2826" s="897"/>
      <c r="I2826" s="898"/>
      <c r="J2826" s="898"/>
      <c r="K2826" s="899"/>
      <c r="L2826" s="899"/>
      <c r="M2826" s="899"/>
      <c r="N2826" s="899"/>
      <c r="O2826" s="899"/>
      <c r="P2826" s="899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96"/>
      <c r="E2827" s="677"/>
      <c r="F2827" s="677"/>
      <c r="G2827" s="677"/>
      <c r="H2827" s="897"/>
      <c r="I2827" s="898"/>
      <c r="J2827" s="898"/>
      <c r="K2827" s="899"/>
      <c r="L2827" s="899"/>
      <c r="M2827" s="899"/>
      <c r="N2827" s="899"/>
      <c r="O2827" s="899"/>
      <c r="P2827" s="899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96"/>
      <c r="E2828" s="677"/>
      <c r="F2828" s="677"/>
      <c r="G2828" s="677"/>
      <c r="H2828" s="897"/>
      <c r="I2828" s="898"/>
      <c r="J2828" s="898"/>
      <c r="K2828" s="899"/>
      <c r="L2828" s="899"/>
      <c r="M2828" s="899"/>
      <c r="N2828" s="899"/>
      <c r="O2828" s="899"/>
      <c r="P2828" s="899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FE077-3439-4ADF-9817-3720EAF1D057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6411381.8499999996</v>
      </c>
      <c r="N8" s="22">
        <f t="shared" ca="1" si="0"/>
        <v>5397092.6400000006</v>
      </c>
      <c r="O8" s="22">
        <f t="shared" ref="O8:O16" ca="1" si="1">IF(L8&gt;0,N8*100/L8,0)</f>
        <v>79.394999598397945</v>
      </c>
      <c r="P8" s="22">
        <f t="shared" ref="P8:P16" ca="1" si="2">IF(M8&gt;0,N8*100/M8,0)</f>
        <v>84.179865842805796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6411381.8499999996</v>
      </c>
      <c r="N10" s="30">
        <f t="shared" ca="1" si="3"/>
        <v>5397092.6400000006</v>
      </c>
      <c r="O10" s="30">
        <f t="shared" ca="1" si="1"/>
        <v>79.394999598397945</v>
      </c>
      <c r="P10" s="30">
        <f t="shared" ca="1" si="2"/>
        <v>84.179865842805796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3603404.94</v>
      </c>
      <c r="N11" s="497">
        <f t="shared" ca="1" si="4"/>
        <v>2594035.58</v>
      </c>
      <c r="O11" s="497">
        <f t="shared" ca="1" si="1"/>
        <v>73.617354499877123</v>
      </c>
      <c r="P11" s="497">
        <f t="shared" ca="1" si="2"/>
        <v>71.988456007389502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3603404.94</v>
      </c>
      <c r="N13" s="93">
        <f t="shared" ca="1" si="5"/>
        <v>2594035.58</v>
      </c>
      <c r="O13" s="93">
        <f t="shared" ca="1" si="1"/>
        <v>73.617354499877123</v>
      </c>
      <c r="P13" s="93">
        <f t="shared" ca="1" si="2"/>
        <v>71.988456007389502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2807976.91</v>
      </c>
      <c r="N14" s="497">
        <f t="shared" ca="1" si="6"/>
        <v>2803057.06</v>
      </c>
      <c r="O14" s="497">
        <f t="shared" ca="1" si="1"/>
        <v>85.613055801594328</v>
      </c>
      <c r="P14" s="497">
        <f t="shared" ca="1" si="2"/>
        <v>99.824790225928169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2807976.91</v>
      </c>
      <c r="N16" s="52">
        <f t="shared" ca="1" si="7"/>
        <v>2803057.06</v>
      </c>
      <c r="O16" s="52">
        <f t="shared" ca="1" si="1"/>
        <v>85.613055801594328</v>
      </c>
      <c r="P16" s="52">
        <f t="shared" ca="1" si="2"/>
        <v>99.824790225928169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5768473.8499999996</v>
      </c>
      <c r="N18" s="22">
        <f t="shared" ca="1" si="8"/>
        <v>5095782.6400000006</v>
      </c>
      <c r="O18" s="22">
        <f t="shared" ref="O18:O26" ca="1" si="9">IF(L18&gt;0,N18*100/L18,0)</f>
        <v>82.792747071991499</v>
      </c>
      <c r="P18" s="22">
        <f t="shared" ref="P18:P26" ca="1" si="10">IF(M18&gt;0,N18*100/M18,0)</f>
        <v>88.338489044203627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5768473.8499999996</v>
      </c>
      <c r="N20" s="30">
        <f t="shared" ca="1" si="11"/>
        <v>5095782.6400000006</v>
      </c>
      <c r="O20" s="30">
        <f t="shared" ca="1" si="9"/>
        <v>82.792747071991499</v>
      </c>
      <c r="P20" s="30">
        <f t="shared" ca="1" si="10"/>
        <v>88.338489044203627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2960496.94</v>
      </c>
      <c r="N21" s="497">
        <f t="shared" ca="1" si="12"/>
        <v>2292725.58</v>
      </c>
      <c r="O21" s="497">
        <f t="shared" ca="1" si="9"/>
        <v>79.587359056584262</v>
      </c>
      <c r="P21" s="497">
        <f t="shared" ca="1" si="10"/>
        <v>77.443943583336392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2960496.94</v>
      </c>
      <c r="N23" s="93">
        <f t="shared" ca="1" si="13"/>
        <v>2292725.58</v>
      </c>
      <c r="O23" s="93">
        <f t="shared" ca="1" si="9"/>
        <v>79.587359056584262</v>
      </c>
      <c r="P23" s="93">
        <f t="shared" ca="1" si="10"/>
        <v>77.443943583336392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2807976.91</v>
      </c>
      <c r="N24" s="497">
        <f t="shared" ca="1" si="14"/>
        <v>2803057.06</v>
      </c>
      <c r="O24" s="497">
        <f t="shared" ca="1" si="9"/>
        <v>85.613055801594328</v>
      </c>
      <c r="P24" s="497">
        <f t="shared" ca="1" si="10"/>
        <v>99.824790225928169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2807976.91</v>
      </c>
      <c r="N26" s="52">
        <f t="shared" ca="1" si="15"/>
        <v>2803057.06</v>
      </c>
      <c r="O26" s="52">
        <f t="shared" ca="1" si="9"/>
        <v>85.613055801594328</v>
      </c>
      <c r="P26" s="52">
        <f t="shared" ca="1" si="10"/>
        <v>99.824790225928169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301310</v>
      </c>
      <c r="O28" s="22">
        <f t="shared" ref="O28:O37" ca="1" si="17">IF(L28&gt;0,N28*100/L28,0)</f>
        <v>46.866736764824829</v>
      </c>
      <c r="P28" s="22">
        <f t="shared" ref="P28:P37" ca="1" si="18">IF(M28&gt;0,N28*100/M28,0)</f>
        <v>46.866736764824829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301310</v>
      </c>
      <c r="O30" s="30">
        <f t="shared" ca="1" si="17"/>
        <v>46.866736764824829</v>
      </c>
      <c r="P30" s="30">
        <f t="shared" ca="1" si="18"/>
        <v>46.866736764824829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642908</v>
      </c>
      <c r="N31" s="497">
        <f t="shared" si="20"/>
        <v>301310</v>
      </c>
      <c r="O31" s="497">
        <f t="shared" ca="1" si="17"/>
        <v>46.866736764824829</v>
      </c>
      <c r="P31" s="497">
        <f t="shared" ca="1" si="18"/>
        <v>46.866736764824829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642908</v>
      </c>
      <c r="N33" s="93">
        <f t="shared" si="21"/>
        <v>301310</v>
      </c>
      <c r="O33" s="93">
        <f t="shared" ca="1" si="17"/>
        <v>46.866736764824829</v>
      </c>
      <c r="P33" s="93">
        <f t="shared" ca="1" si="18"/>
        <v>46.866736764824829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5768473.8499999996</v>
      </c>
      <c r="N37" s="59">
        <f t="shared" ca="1" si="24"/>
        <v>5095782.6400000006</v>
      </c>
      <c r="O37" s="59">
        <f t="shared" ca="1" si="17"/>
        <v>82.792747071991499</v>
      </c>
      <c r="P37" s="59">
        <f t="shared" ca="1" si="18"/>
        <v>88.338489044203627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323211.94</v>
      </c>
      <c r="N41" s="85">
        <f t="shared" ca="1" si="25"/>
        <v>256942.31</v>
      </c>
      <c r="O41" s="85">
        <f t="shared" ref="O41:O49" ca="1" si="26">IF(L41&gt;0,N41*100/L41,0)</f>
        <v>82.899056609861077</v>
      </c>
      <c r="P41" s="85">
        <f t="shared" ref="P41:P49" ca="1" si="27">IF(M41&gt;0,N41*100/M41,0)</f>
        <v>79.496540257763996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323211.94</v>
      </c>
      <c r="N43" s="92">
        <f t="shared" ca="1" si="28"/>
        <v>256942.31</v>
      </c>
      <c r="O43" s="92">
        <f t="shared" ca="1" si="26"/>
        <v>82.899056609861077</v>
      </c>
      <c r="P43" s="92">
        <f t="shared" ca="1" si="27"/>
        <v>79.496540257763996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323211.94</v>
      </c>
      <c r="N44" s="497">
        <f t="shared" ca="1" si="29"/>
        <v>256942.31</v>
      </c>
      <c r="O44" s="497">
        <f t="shared" ca="1" si="26"/>
        <v>82.899056609861077</v>
      </c>
      <c r="P44" s="497">
        <f t="shared" ca="1" si="27"/>
        <v>79.496540257763996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IFERROR(__xludf.DUMMYFUNCTION("IMPORTRANGE(""https://docs.google.com/spreadsheets/d/1MeEWN-I1oV_STSDYn1IFDPWt_1FKiwhDph83XaGc0o0/edit?usp=sharing"",""งบพรบ!R57"")"),323211.94)</f>
        <v>323211.94</v>
      </c>
      <c r="N46" s="93">
        <f ca="1">IFERROR(__xludf.DUMMYFUNCTION("IMPORTRANGE(""https://docs.google.com/spreadsheets/d/1MeEWN-I1oV_STSDYn1IFDPWt_1FKiwhDph83XaGc0o0/edit?usp=sharing"",""งบพรบ!T57"")"),256942.31)</f>
        <v>256942.31</v>
      </c>
      <c r="O46" s="93">
        <f t="shared" ca="1" si="26"/>
        <v>82.899056609861077</v>
      </c>
      <c r="P46" s="93">
        <f t="shared" ca="1" si="27"/>
        <v>79.496540257763996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3373476.91</v>
      </c>
      <c r="N53" s="116">
        <f t="shared" ca="1" si="31"/>
        <v>3315970.7</v>
      </c>
      <c r="O53" s="116">
        <f t="shared" ref="O53:O61" ca="1" si="32">IF(L53&gt;0,N53*100/L53,0)</f>
        <v>86.735128560592187</v>
      </c>
      <c r="P53" s="116">
        <f t="shared" ref="P53:P61" ca="1" si="33">IF(M53&gt;0,N53*100/M53,0)</f>
        <v>98.295343008587537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3373476.91</v>
      </c>
      <c r="N55" s="123">
        <f t="shared" ca="1" si="34"/>
        <v>3315970.7</v>
      </c>
      <c r="O55" s="123">
        <f t="shared" ca="1" si="32"/>
        <v>86.735128560592187</v>
      </c>
      <c r="P55" s="123">
        <f t="shared" ca="1" si="33"/>
        <v>98.295343008587537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639600</v>
      </c>
      <c r="N56" s="497">
        <f t="shared" ca="1" si="35"/>
        <v>587013.64</v>
      </c>
      <c r="O56" s="497">
        <f t="shared" ca="1" si="32"/>
        <v>94.208576472476324</v>
      </c>
      <c r="P56" s="497">
        <f t="shared" ca="1" si="33"/>
        <v>91.77824265165728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IFERROR(__xludf.DUMMYFUNCTION("IMPORTRANGE(""https://docs.google.com/spreadsheets/d/1MeEWN-I1oV_STSDYn1IFDPWt_1FKiwhDph83XaGc0o0/edit?usp=sharing"",""งบพรบ!AB57"")"),639600)</f>
        <v>639600</v>
      </c>
      <c r="N58" s="93">
        <f ca="1">IFERROR(__xludf.DUMMYFUNCTION("IMPORTRANGE(""https://docs.google.com/spreadsheets/d/1MeEWN-I1oV_STSDYn1IFDPWt_1FKiwhDph83XaGc0o0/edit?usp=sharing"",""งบพรบ!AD57"")"),587013.64)</f>
        <v>587013.64</v>
      </c>
      <c r="O58" s="93">
        <f t="shared" ca="1" si="32"/>
        <v>94.208576472476324</v>
      </c>
      <c r="P58" s="93">
        <f t="shared" ca="1" si="33"/>
        <v>91.77824265165728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2733876.91</v>
      </c>
      <c r="N59" s="497">
        <f t="shared" ca="1" si="36"/>
        <v>2728957.06</v>
      </c>
      <c r="O59" s="497">
        <f t="shared" ca="1" si="32"/>
        <v>85.279908125000006</v>
      </c>
      <c r="P59" s="497">
        <f t="shared" ca="1" si="33"/>
        <v>99.820041276108512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IFERROR(__xludf.DUMMYFUNCTION("IMPORTRANGE(""https://docs.google.com/spreadsheets/d/1MeEWN-I1oV_STSDYn1IFDPWt_1FKiwhDph83XaGc0o0/edit?usp=sharing"",""งบพรบ!AC57"")"),2733876.91)</f>
        <v>2733876.91</v>
      </c>
      <c r="N61" s="52">
        <f ca="1">IFERROR(__xludf.DUMMYFUNCTION("IMPORTRANGE(""https://docs.google.com/spreadsheets/d/1MeEWN-I1oV_STSDYn1IFDPWt_1FKiwhDph83XaGc0o0/edit?usp=sharing"",""งบพรบ!AE57"")"),2728957.06)</f>
        <v>2728957.06</v>
      </c>
      <c r="O61" s="52">
        <f t="shared" ca="1" si="32"/>
        <v>85.279908125000006</v>
      </c>
      <c r="P61" s="52">
        <f t="shared" ca="1" si="33"/>
        <v>99.820041276108512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1161210</v>
      </c>
      <c r="N66" s="155">
        <f t="shared" ca="1" si="39"/>
        <v>839962.63</v>
      </c>
      <c r="O66" s="155">
        <f t="shared" ref="O66:O74" ca="1" si="40">IF(L66&gt;0,N66*100/L66,0)</f>
        <v>73.002140622284031</v>
      </c>
      <c r="P66" s="155">
        <f t="shared" ref="P66:P74" ca="1" si="41">IF(M66&gt;0,N66*100/M66,0)</f>
        <v>72.335118540143469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1161210</v>
      </c>
      <c r="N68" s="93">
        <f t="shared" ca="1" si="42"/>
        <v>839962.63</v>
      </c>
      <c r="O68" s="93">
        <f t="shared" ca="1" si="40"/>
        <v>73.002140622284031</v>
      </c>
      <c r="P68" s="93">
        <f t="shared" ca="1" si="41"/>
        <v>72.335118540143469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1161210</v>
      </c>
      <c r="N69" s="497">
        <f t="shared" ca="1" si="43"/>
        <v>839962.63</v>
      </c>
      <c r="O69" s="497">
        <f t="shared" ca="1" si="40"/>
        <v>73.002140622284031</v>
      </c>
      <c r="P69" s="497">
        <f t="shared" ca="1" si="41"/>
        <v>72.335118540143469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IFERROR(__xludf.DUMMYFUNCTION("IMPORTRANGE(""https://docs.google.com/spreadsheets/d/1MeEWN-I1oV_STSDYn1IFDPWt_1FKiwhDph83XaGc0o0/edit?usp=sharing"",""งบพรบ!AL57"")"),1161210)</f>
        <v>1161210</v>
      </c>
      <c r="N71" s="93">
        <f ca="1">IFERROR(__xludf.DUMMYFUNCTION("IMPORTRANGE(""https://docs.google.com/spreadsheets/d/1MeEWN-I1oV_STSDYn1IFDPWt_1FKiwhDph83XaGc0o0/edit?usp=sharing"",""งบพรบ!AN57"")"),839962.63)</f>
        <v>839962.63</v>
      </c>
      <c r="O71" s="93">
        <f t="shared" ca="1" si="40"/>
        <v>73.002140622284031</v>
      </c>
      <c r="P71" s="93">
        <f t="shared" ca="1" si="41"/>
        <v>72.335118540143469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136220</v>
      </c>
      <c r="N88" s="155">
        <f t="shared" ca="1" si="49"/>
        <v>94510</v>
      </c>
      <c r="O88" s="155">
        <f t="shared" ref="O88:O96" ca="1" si="50">IF(L88&gt;0,N88*100/L88,0)</f>
        <v>69.38041403611804</v>
      </c>
      <c r="P88" s="155">
        <f t="shared" ref="P88:P96" ca="1" si="51">IF(M88&gt;0,N88*100/M88,0)</f>
        <v>69.38041403611804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136220</v>
      </c>
      <c r="N90" s="93">
        <f t="shared" ca="1" si="52"/>
        <v>94510</v>
      </c>
      <c r="O90" s="93">
        <f t="shared" ca="1" si="50"/>
        <v>69.38041403611804</v>
      </c>
      <c r="P90" s="93">
        <f t="shared" ca="1" si="51"/>
        <v>69.38041403611804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136220</v>
      </c>
      <c r="N91" s="497">
        <f t="shared" ca="1" si="53"/>
        <v>94510</v>
      </c>
      <c r="O91" s="497">
        <f t="shared" ca="1" si="50"/>
        <v>69.38041403611804</v>
      </c>
      <c r="P91" s="497">
        <f t="shared" ca="1" si="51"/>
        <v>69.38041403611804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IFERROR(__xludf.DUMMYFUNCTION("IMPORTRANGE(""https://docs.google.com/spreadsheets/d/1MeEWN-I1oV_STSDYn1IFDPWt_1FKiwhDph83XaGc0o0/edit?usp=sharing"",""งบพรบ!AV57"")"),136220)</f>
        <v>136220</v>
      </c>
      <c r="N93" s="93">
        <f ca="1">IFERROR(__xludf.DUMMYFUNCTION("IMPORTRANGE(""https://docs.google.com/spreadsheets/d/1MeEWN-I1oV_STSDYn1IFDPWt_1FKiwhDph83XaGc0o0/edit?usp=sharing"",""งบพรบ!AX57"")"),94510)</f>
        <v>94510</v>
      </c>
      <c r="O93" s="93">
        <f t="shared" ca="1" si="50"/>
        <v>69.38041403611804</v>
      </c>
      <c r="P93" s="93">
        <f t="shared" ca="1" si="51"/>
        <v>69.38041403611804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30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42820</v>
      </c>
      <c r="N181" s="155">
        <f t="shared" ca="1" si="92"/>
        <v>25160</v>
      </c>
      <c r="O181" s="155">
        <f t="shared" ref="O181:O189" ca="1" si="93">IF(L181&gt;0,N181*100/L181,0)</f>
        <v>69.695290858725755</v>
      </c>
      <c r="P181" s="155">
        <f t="shared" ref="P181:P189" ca="1" si="94">IF(M181&gt;0,N181*100/M181,0)</f>
        <v>58.757589911256424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42820</v>
      </c>
      <c r="N183" s="93">
        <f t="shared" ca="1" si="95"/>
        <v>25160</v>
      </c>
      <c r="O183" s="93">
        <f t="shared" ca="1" si="93"/>
        <v>69.695290858725755</v>
      </c>
      <c r="P183" s="93">
        <f t="shared" ca="1" si="94"/>
        <v>58.757589911256424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42820</v>
      </c>
      <c r="N184" s="497">
        <f t="shared" ca="1" si="96"/>
        <v>25160</v>
      </c>
      <c r="O184" s="497">
        <f t="shared" ca="1" si="93"/>
        <v>69.695290858725755</v>
      </c>
      <c r="P184" s="497">
        <f t="shared" ca="1" si="94"/>
        <v>58.757589911256424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IFERROR(__xludf.DUMMYFUNCTION("IMPORTRANGE(""https://docs.google.com/spreadsheets/d/1MeEWN-I1oV_STSDYn1IFDPWt_1FKiwhDph83XaGc0o0/edit?usp=sharing"",""งบพรบ!CT57"")"),42820)</f>
        <v>42820</v>
      </c>
      <c r="N186" s="93">
        <f ca="1">IFERROR(__xludf.DUMMYFUNCTION("IMPORTRANGE(""https://docs.google.com/spreadsheets/d/1MeEWN-I1oV_STSDYn1IFDPWt_1FKiwhDph83XaGc0o0/edit?usp=sharing"",""งบพรบ!CV57"")"),25160)</f>
        <v>25160</v>
      </c>
      <c r="O186" s="93">
        <f t="shared" ca="1" si="93"/>
        <v>69.695290858725755</v>
      </c>
      <c r="P186" s="93">
        <f t="shared" ca="1" si="94"/>
        <v>58.757589911256424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1970</v>
      </c>
      <c r="O191" s="155">
        <f ca="1">IF(L191&gt;0,N191*100/L191,0)</f>
        <v>32.833333333333336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8660</v>
      </c>
      <c r="O198" s="155">
        <f ca="1">IF(L198&gt;0,N198*100/L198,0)</f>
        <v>66.615384615384613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660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12000</v>
      </c>
      <c r="O217" s="155">
        <f ca="1">IF(L217&gt;0,N217*100/L217,0)</f>
        <v>70.175438596491233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2000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22649</v>
      </c>
      <c r="O261" s="155">
        <f t="shared" ref="O261:O269" ca="1" si="117">IF(L261&gt;0,N261*100/L261,0)</f>
        <v>84.197026022304826</v>
      </c>
      <c r="P261" s="155">
        <f t="shared" ref="P261:P269" ca="1" si="118">IF(M261&gt;0,N261*100/M261,0)</f>
        <v>84.197026022304826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22649</v>
      </c>
      <c r="O263" s="93">
        <f t="shared" ca="1" si="117"/>
        <v>84.197026022304826</v>
      </c>
      <c r="P263" s="93">
        <f t="shared" ca="1" si="118"/>
        <v>84.197026022304826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22649</v>
      </c>
      <c r="O264" s="497">
        <f t="shared" ca="1" si="117"/>
        <v>84.197026022304826</v>
      </c>
      <c r="P264" s="497">
        <f t="shared" ca="1" si="118"/>
        <v>84.197026022304826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IFERROR(__xludf.DUMMYFUNCTION("IMPORTRANGE(""https://docs.google.com/spreadsheets/d/1MeEWN-I1oV_STSDYn1IFDPWt_1FKiwhDph83XaGc0o0/edit?usp=sharing"",""งบพรบ!DD57"")"),26900)</f>
        <v>26900</v>
      </c>
      <c r="N266" s="93">
        <f ca="1">IFERROR(__xludf.DUMMYFUNCTION("IMPORTRANGE(""https://docs.google.com/spreadsheets/d/1MeEWN-I1oV_STSDYn1IFDPWt_1FKiwhDph83XaGc0o0/edit?usp=sharing"",""งบพรบ!DF57"")"),22649)</f>
        <v>22649</v>
      </c>
      <c r="O266" s="93">
        <f t="shared" ca="1" si="117"/>
        <v>84.197026022304826</v>
      </c>
      <c r="P266" s="93">
        <f t="shared" ca="1" si="118"/>
        <v>84.197026022304826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80280</v>
      </c>
      <c r="O298" s="155">
        <f t="shared" ref="O298:O306" ca="1" si="136">IF(L298&gt;0,N298*100/L298,0)</f>
        <v>97.427184466019412</v>
      </c>
      <c r="P298" s="155">
        <f t="shared" ref="P298:P306" ca="1" si="137">IF(M298&gt;0,N298*100/M298,0)</f>
        <v>97.427184466019412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80280</v>
      </c>
      <c r="O300" s="93">
        <f t="shared" ca="1" si="136"/>
        <v>97.427184466019412</v>
      </c>
      <c r="P300" s="93">
        <f t="shared" ca="1" si="137"/>
        <v>97.427184466019412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80280</v>
      </c>
      <c r="O301" s="497">
        <f t="shared" ca="1" si="136"/>
        <v>97.427184466019412</v>
      </c>
      <c r="P301" s="497">
        <f t="shared" ca="1" si="137"/>
        <v>97.427184466019412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IFERROR(__xludf.DUMMYFUNCTION("IMPORTRANGE(""https://docs.google.com/spreadsheets/d/1MeEWN-I1oV_STSDYn1IFDPWt_1FKiwhDph83XaGc0o0/edit?usp=sharing"",""งบพรบ!DX57"")"),82400)</f>
        <v>82400</v>
      </c>
      <c r="N303" s="93">
        <f ca="1">IFERROR(__xludf.DUMMYFUNCTION("IMPORTRANGE(""https://docs.google.com/spreadsheets/d/1MeEWN-I1oV_STSDYn1IFDPWt_1FKiwhDph83XaGc0o0/edit?usp=sharing"",""งบพรบ!DZ57"")"),80280)</f>
        <v>80280</v>
      </c>
      <c r="O303" s="93">
        <f t="shared" ca="1" si="136"/>
        <v>97.427184466019412</v>
      </c>
      <c r="P303" s="93">
        <f t="shared" ca="1" si="137"/>
        <v>97.427184466019412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925</v>
      </c>
      <c r="K327" s="445">
        <f ca="1">IF(I327&gt;0,J327*100/I327,0)</f>
        <v>115.625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165500</v>
      </c>
      <c r="N328" s="155">
        <f t="shared" ca="1" si="149"/>
        <v>121340</v>
      </c>
      <c r="O328" s="155">
        <f t="shared" ref="O328:O336" ca="1" si="150">IF(L328&gt;0,N328*100/L328,0)</f>
        <v>74.441717791411037</v>
      </c>
      <c r="P328" s="155">
        <f t="shared" ref="P328:P336" ca="1" si="151">IF(M328&gt;0,N328*100/M328,0)</f>
        <v>73.317220543806641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165500</v>
      </c>
      <c r="N330" s="93">
        <f t="shared" ca="1" si="152"/>
        <v>121340</v>
      </c>
      <c r="O330" s="93">
        <f t="shared" ca="1" si="150"/>
        <v>74.441717791411037</v>
      </c>
      <c r="P330" s="93">
        <f t="shared" ca="1" si="151"/>
        <v>73.317220543806641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165500</v>
      </c>
      <c r="N331" s="497">
        <f t="shared" ca="1" si="153"/>
        <v>121340</v>
      </c>
      <c r="O331" s="497">
        <f t="shared" ca="1" si="150"/>
        <v>74.441717791411037</v>
      </c>
      <c r="P331" s="497">
        <f t="shared" ca="1" si="151"/>
        <v>73.317220543806641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IFERROR(__xludf.DUMMYFUNCTION("IMPORTRANGE(""https://docs.google.com/spreadsheets/d/1MeEWN-I1oV_STSDYn1IFDPWt_1FKiwhDph83XaGc0o0/edit?usp=sharing"",""งบพรบ!ER57"")"),165500)</f>
        <v>165500</v>
      </c>
      <c r="N333" s="93">
        <f ca="1">IFERROR(__xludf.DUMMYFUNCTION("IMPORTRANGE(""https://docs.google.com/spreadsheets/d/1MeEWN-I1oV_STSDYn1IFDPWt_1FKiwhDph83XaGc0o0/edit?usp=sharing"",""งบพรบ!ET57"")"),121340)</f>
        <v>121340</v>
      </c>
      <c r="O333" s="93">
        <f t="shared" ca="1" si="150"/>
        <v>74.441717791411037</v>
      </c>
      <c r="P333" s="93">
        <f t="shared" ca="1" si="151"/>
        <v>73.317220543806641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IFERROR(__xludf.DUMMYFUNCTION("IMPORTRANGE(""https://docs.google.com/spreadsheets/d/1kVcqe37tkHyjCSG3S0O1AXqVkqjo8mSIZil3BcpIysc/edit?usp=sharing"",""ศูนย์!D57"")"),879)</f>
        <v>879</v>
      </c>
      <c r="K338" s="497">
        <f ca="1">IF(I338&gt;0,J338*100/I338,0)</f>
        <v>109.875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430685</v>
      </c>
      <c r="N345" s="155">
        <f t="shared" ca="1" si="155"/>
        <v>312918</v>
      </c>
      <c r="O345" s="155">
        <f t="shared" ref="O345:O353" ca="1" si="156">IF(L345&gt;0,N345*100/L345,0)</f>
        <v>78.12208213706154</v>
      </c>
      <c r="P345" s="155">
        <f t="shared" ref="P345:P353" ca="1" si="157">IF(M345&gt;0,N345*100/M345,0)</f>
        <v>72.655885391875728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430685</v>
      </c>
      <c r="N347" s="93">
        <f t="shared" ca="1" si="158"/>
        <v>312918</v>
      </c>
      <c r="O347" s="93">
        <f t="shared" ca="1" si="156"/>
        <v>78.12208213706154</v>
      </c>
      <c r="P347" s="93">
        <f t="shared" ca="1" si="157"/>
        <v>72.655885391875728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356585</v>
      </c>
      <c r="N348" s="497">
        <f t="shared" ca="1" si="159"/>
        <v>238818</v>
      </c>
      <c r="O348" s="497">
        <f t="shared" ca="1" si="156"/>
        <v>73.156072905498547</v>
      </c>
      <c r="P348" s="497">
        <f t="shared" ca="1" si="157"/>
        <v>66.97365284574505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IFERROR(__xludf.DUMMYFUNCTION("IMPORTRANGE(""https://docs.google.com/spreadsheets/d/1MeEWN-I1oV_STSDYn1IFDPWt_1FKiwhDph83XaGc0o0/edit?usp=sharing"",""งบพรบ!FB57"")"),356585)</f>
        <v>356585</v>
      </c>
      <c r="N350" s="93">
        <f ca="1">IFERROR(__xludf.DUMMYFUNCTION("IMPORTRANGE(""https://docs.google.com/spreadsheets/d/1MeEWN-I1oV_STSDYn1IFDPWt_1FKiwhDph83XaGc0o0/edit?usp=sharing"",""งบพรบ!FD57"")"),238818)</f>
        <v>238818</v>
      </c>
      <c r="O350" s="93">
        <f t="shared" ca="1" si="156"/>
        <v>73.156072905498547</v>
      </c>
      <c r="P350" s="93">
        <f t="shared" ca="1" si="157"/>
        <v>66.97365284574505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IFERROR(__xludf.DUMMYFUNCTION("IMPORTRANGE(""https://docs.google.com/spreadsheets/d/1XWAQStnk-4SwqDmLtmXYiTMKHgktTP8We1SCoS47DrQ/edit?usp=sharing"",""จัดที่ดิน!W57"")"),30)</f>
        <v>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497">
        <f t="shared" ca="1" si="161"/>
        <v>179.23926380368039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IFERROR(__xludf.DUMMYFUNCTION("IMPORTRANGE(""https://docs.google.com/spreadsheets/d/1XWAQStnk-4SwqDmLtmXYiTMKHgktTP8We1SCoS47DrQ/edit?usp=sharing"",""จัดที่ดิน!Y57"")"),38)</f>
        <v>38</v>
      </c>
      <c r="K360" s="497">
        <f t="shared" ca="1" si="161"/>
        <v>211.11111111111111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IFERROR(__xludf.DUMMYFUNCTION("IMPORTRANGE(""https://docs.google.com/spreadsheets/d/1XWAQStnk-4SwqDmLtmXYiTMKHgktTP8We1SCoS47DrQ/edit?usp=sharing"",""จัดที่ดิน!Z57"")"),335.75)</f>
        <v>335.75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161"/>
        <v>205.55555555555554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IFERROR(__xludf.DUMMYFUNCTION("IMPORTRANGE(""https://docs.google.com/spreadsheets/d/1XWAQStnk-4SwqDmLtmXYiTMKHgktTP8We1SCoS47DrQ/edit?usp=sharing"",""จัดที่ดิน!AB57"")"),476.45)</f>
        <v>476.45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96</v>
      </c>
      <c r="K364" s="479">
        <f t="shared" ca="1" si="161"/>
        <v>109.09090909090909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161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163"/>
        <v>1390.6923076923076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IFERROR(__xludf.DUMMYFUNCTION("IMPORTRANGE(""https://docs.google.com/spreadsheets/d/1XWAQStnk-4SwqDmLtmXYiTMKHgktTP8We1SCoS47DrQ/edit?usp=sharing"",""จัดที่ดิน!G57"")"),26)</f>
        <v>26</v>
      </c>
      <c r="K370" s="497">
        <f t="shared" ca="1" si="163"/>
        <v>866.66666666666663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IFERROR(__xludf.DUMMYFUNCTION("IMPORTRANGE(""https://docs.google.com/spreadsheets/d/1XWAQStnk-4SwqDmLtmXYiTMKHgktTP8We1SCoS47DrQ/edit?usp=sharing"",""จัดที่ดิน!H57"")"),206.4)</f>
        <v>206.4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163"/>
        <v>900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IFERROR(__xludf.DUMMYFUNCTION("IMPORTRANGE(""https://docs.google.com/spreadsheets/d/1XWAQStnk-4SwqDmLtmXYiTMKHgktTP8We1SCoS47DrQ/edit?usp=sharing"",""จัดที่ดิน!J57"")"),365.08)</f>
        <v>365.08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69</v>
      </c>
      <c r="K374" s="491">
        <f t="shared" ca="1" si="163"/>
        <v>81.17647058823529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IFERROR(__xludf.DUMMYFUNCTION("IMPORTRANGE(""https://docs.google.com/spreadsheets/d/1XWAQStnk-4SwqDmLtmXYiTMKHgktTP8We1SCoS47DrQ/edit?usp=sharing"",""จัดที่ดิน!AI57"")"),111.37)</f>
        <v>111.37</v>
      </c>
      <c r="K378" s="497">
        <f t="shared" ca="1" si="164"/>
        <v>74.24666666666667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IFERROR(__xludf.DUMMYFUNCTION("IMPORTRANGE(""https://docs.google.com/spreadsheets/d/1XWAQStnk-4SwqDmLtmXYiTMKHgktTP8We1SCoS47DrQ/edit?usp=sharing"",""จัดที่ดิน!AJ57"")"),71)</f>
        <v>71</v>
      </c>
      <c r="K379" s="497">
        <f t="shared" ca="1" si="164"/>
        <v>83.529411764705884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IFERROR(__xludf.DUMMYFUNCTION("IMPORTRANGE(""https://docs.google.com/spreadsheets/d/1XWAQStnk-4SwqDmLtmXYiTMKHgktTP8We1SCoS47DrQ/edit?usp=sharing"",""จัดที่ดิน!AK57"")"),1210.55)</f>
        <v>1210.55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IFERROR(__xludf.DUMMYFUNCTION("IMPORTRANGE(""https://docs.google.com/spreadsheets/d/1XWAQStnk-4SwqDmLtmXYiTMKHgktTP8We1SCoS47DrQ/edit?usp=sharing"",""จัดที่ดิน!AL57"")"),69)</f>
        <v>69</v>
      </c>
      <c r="K381" s="497">
        <f t="shared" ca="1" si="164"/>
        <v>81.17647058823529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IFERROR(__xludf.DUMMYFUNCTION("IMPORTRANGE(""https://docs.google.com/spreadsheets/d/1XWAQStnk-4SwqDmLtmXYiTMKHgktTP8We1SCoS47DrQ/edit?usp=sharing"",""จัดที่ดิน!AM57"")"),1201.21)</f>
        <v>1201.21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642908</v>
      </c>
      <c r="N414" s="549">
        <f t="shared" si="181"/>
        <v>301310</v>
      </c>
      <c r="O414" s="549">
        <f ca="1">IF(L414&gt;0,N414*100/L414,0)</f>
        <v>46.866736764824829</v>
      </c>
      <c r="P414" s="549">
        <f ca="1">IF(M414&gt;0,N414*100/M414,0)</f>
        <v>46.866736764824829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66150</v>
      </c>
      <c r="O419" s="155">
        <f t="shared" ref="O419:O424" ca="1" si="185">IF(L419&gt;0,N419*100/L419,0)</f>
        <v>84.096109839816933</v>
      </c>
      <c r="P419" s="155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66150</v>
      </c>
      <c r="O421" s="93">
        <f t="shared" ca="1" si="185"/>
        <v>84.096109839816933</v>
      </c>
      <c r="P421" s="93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66150</v>
      </c>
      <c r="O422" s="497">
        <f t="shared" ca="1" si="185"/>
        <v>84.096109839816933</v>
      </c>
      <c r="P422" s="497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66150</v>
      </c>
      <c r="O424" s="93">
        <f t="shared" ca="1" si="185"/>
        <v>84.096109839816933</v>
      </c>
      <c r="P424" s="93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41315</v>
      </c>
      <c r="O467" s="195">
        <f t="shared" ref="O467:O472" ca="1" si="207">IF(L467&gt;0,N467*100/L467,0)</f>
        <v>22.98303877883658</v>
      </c>
      <c r="P467" s="195">
        <f t="shared" ref="P467:P472" ca="1" si="208">IF(M467&gt;0,N467*100/M467,0)</f>
        <v>22.98303877883658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41315</v>
      </c>
      <c r="O469" s="93">
        <f t="shared" ca="1" si="207"/>
        <v>22.98303877883658</v>
      </c>
      <c r="P469" s="93">
        <f t="shared" ca="1" si="208"/>
        <v>22.98303877883658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41315</v>
      </c>
      <c r="O470" s="497">
        <f t="shared" ca="1" si="207"/>
        <v>22.98303877883658</v>
      </c>
      <c r="P470" s="497">
        <f t="shared" ca="1" si="208"/>
        <v>22.98303877883658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41315</v>
      </c>
      <c r="O472" s="93">
        <f t="shared" ca="1" si="207"/>
        <v>22.98303877883658</v>
      </c>
      <c r="P472" s="93">
        <f t="shared" ca="1" si="208"/>
        <v>22.98303877883658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25780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5640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3500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217100</v>
      </c>
      <c r="N544" s="155">
        <f t="shared" si="236"/>
        <v>122705</v>
      </c>
      <c r="O544" s="155">
        <f t="shared" ref="O544:O549" ca="1" si="237">IF(L544&gt;0,N544*100/L544,0)</f>
        <v>56.520036849378165</v>
      </c>
      <c r="P544" s="155">
        <f t="shared" ref="P544:P549" ca="1" si="238">IF(M544&gt;0,N544*100/M544,0)</f>
        <v>56.520036849378165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217100</v>
      </c>
      <c r="N546" s="93">
        <f t="shared" si="240"/>
        <v>122705</v>
      </c>
      <c r="O546" s="93">
        <f t="shared" ca="1" si="237"/>
        <v>56.520036849378165</v>
      </c>
      <c r="P546" s="93">
        <f t="shared" ca="1" si="238"/>
        <v>56.520036849378165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217100</v>
      </c>
      <c r="N547" s="497">
        <f t="shared" si="241"/>
        <v>122705</v>
      </c>
      <c r="O547" s="497">
        <f t="shared" ca="1" si="237"/>
        <v>56.520036849378165</v>
      </c>
      <c r="P547" s="497">
        <f t="shared" ca="1" si="238"/>
        <v>56.520036849378165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</f>
        <v>217100</v>
      </c>
      <c r="N549" s="93">
        <f>N550+N551+N552+N553+N554</f>
        <v>122705</v>
      </c>
      <c r="O549" s="93">
        <f t="shared" ca="1" si="237"/>
        <v>56.520036849378165</v>
      </c>
      <c r="P549" s="93">
        <f t="shared" ca="1" si="238"/>
        <v>56.520036849378165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27305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146945</v>
      </c>
      <c r="N629" s="195">
        <f t="shared" si="263"/>
        <v>64580</v>
      </c>
      <c r="O629" s="195">
        <f t="shared" ref="O629:O634" ca="1" si="264">IF(L629&gt;0,N629*100/L629,0)</f>
        <v>43.948416074041305</v>
      </c>
      <c r="P629" s="195">
        <f t="shared" ref="P629:P634" ca="1" si="265">IF(M629&gt;0,N629*100/M629,0)</f>
        <v>43.948416074041305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146945</v>
      </c>
      <c r="N631" s="93">
        <f t="shared" si="266"/>
        <v>64580</v>
      </c>
      <c r="O631" s="93">
        <f t="shared" ca="1" si="264"/>
        <v>43.948416074041305</v>
      </c>
      <c r="P631" s="93">
        <f t="shared" ca="1" si="265"/>
        <v>43.948416074041305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146945</v>
      </c>
      <c r="N632" s="497">
        <f t="shared" si="267"/>
        <v>64580</v>
      </c>
      <c r="O632" s="497">
        <f t="shared" ca="1" si="264"/>
        <v>43.948416074041305</v>
      </c>
      <c r="P632" s="497">
        <f t="shared" ca="1" si="265"/>
        <v>43.948416074041305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</f>
        <v>146945</v>
      </c>
      <c r="N634" s="93">
        <f>N635+N636+N637+N638</f>
        <v>64580</v>
      </c>
      <c r="O634" s="93">
        <f t="shared" ca="1" si="264"/>
        <v>43.948416074041305</v>
      </c>
      <c r="P634" s="93">
        <f t="shared" ca="1" si="265"/>
        <v>43.948416074041305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f>4155+15000+17150</f>
        <v>36305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28275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271"/>
        <v>166.66666666666666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271"/>
        <v>133.33333333333334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4720</v>
      </c>
      <c r="O685" s="195">
        <f t="shared" ref="O685:O688" ca="1" si="283">IF(L685&gt;0,N685*100/L685,0)</f>
        <v>42.753623188405797</v>
      </c>
      <c r="P685" s="195">
        <f t="shared" ref="P685:P688" ca="1" si="284">IF(M685&gt;0,N685*100/M685,0)</f>
        <v>42.753623188405797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4720</v>
      </c>
      <c r="O687" s="93">
        <f t="shared" ca="1" si="283"/>
        <v>42.753623188405797</v>
      </c>
      <c r="P687" s="93">
        <f t="shared" ca="1" si="284"/>
        <v>42.753623188405797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4720</v>
      </c>
      <c r="O688" s="497">
        <f t="shared" ca="1" si="283"/>
        <v>42.753623188405797</v>
      </c>
      <c r="P688" s="497">
        <f t="shared" ca="1" si="284"/>
        <v>42.753623188405797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4720</v>
      </c>
      <c r="O690" s="93">
        <f ca="1">IF(L690&gt;0,N690*100/L690,0)</f>
        <v>42.753623188405797</v>
      </c>
      <c r="P690" s="93">
        <f ca="1">IF(M690&gt;0,N690*100/M690,0)</f>
        <v>42.753623188405797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4720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IFERROR(__xludf.DUMMYFUNCTION("IMPORTRANGE(""https://docs.google.com/spreadsheets/d/1XWAQStnk-4SwqDmLtmXYiTMKHgktTP8We1SCoS47DrQ/edit?usp=sharing"",""จัดที่ดิน!BD57"")"),1)</f>
        <v>1</v>
      </c>
      <c r="K700" s="497">
        <f t="shared" ca="1" si="290"/>
        <v>20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4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103.44</v>
      </c>
      <c r="K722" s="195">
        <f t="shared" ca="1" si="291"/>
        <v>103.44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IFERROR(__xludf.DUMMYFUNCTION("IMPORTRANGE(""https://docs.google.com/spreadsheets/d/1XWAQStnk-4SwqDmLtmXYiTMKHgktTP8We1SCoS47DrQ/edit?usp=sharing"",""จัดที่ดิน!BM57"")"),4)</f>
        <v>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IFERROR(__xludf.DUMMYFUNCTION("IMPORTRANGE(""https://docs.google.com/spreadsheets/d/1XWAQStnk-4SwqDmLtmXYiTMKHgktTP8We1SCoS47DrQ/edit?usp=sharing"",""จัดที่ดิน!BO57"")"),103.44)</f>
        <v>103.44</v>
      </c>
      <c r="K725" s="497">
        <f t="shared" ref="K725:K726" ca="1" si="292">IF(I725&gt;0,J725*100/I725,0)</f>
        <v>103.44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IFERROR(__xludf.DUMMYFUNCTION("IMPORTRANGE(""https://docs.google.com/spreadsheets/d/19vJNZY_5yjcGF2XGBMNZRCAIB0Kwfpjp8YEOfu-bneM/edit?usp=sharing"",""งานกองทุน!F57"")"),3071837.23)</f>
        <v>3071837.23</v>
      </c>
      <c r="K821" s="497">
        <f t="shared" ref="K821:K828" ca="1" si="335">IF(I821&gt;0,J821*100/I821,0)</f>
        <v>72.300268597961889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IFERROR(__xludf.DUMMYFUNCTION("IMPORTRANGE(""https://docs.google.com/spreadsheets/d/19vJNZY_5yjcGF2XGBMNZRCAIB0Kwfpjp8YEOfu-bneM/edit?usp=sharing"",""งานกองทุน!E57"")"),187)</f>
        <v>187</v>
      </c>
      <c r="K822" s="497">
        <f t="shared" ca="1" si="335"/>
        <v>76.016260162601625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IFERROR(__xludf.DUMMYFUNCTION("IMPORTRANGE(""https://docs.google.com/spreadsheets/d/19vJNZY_5yjcGF2XGBMNZRCAIB0Kwfpjp8YEOfu-bneM/edit?usp=sharing"",""งานกองทุน!K57"")"),729361.77)</f>
        <v>729361.77</v>
      </c>
      <c r="K823" s="497">
        <f t="shared" ca="1" si="335"/>
        <v>14.482983639574011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IFERROR(__xludf.DUMMYFUNCTION("IMPORTRANGE(""https://docs.google.com/spreadsheets/d/19vJNZY_5yjcGF2XGBMNZRCAIB0Kwfpjp8YEOfu-bneM/edit?usp=sharing"",""งานกองทุน!J57"")"),107)</f>
        <v>107</v>
      </c>
      <c r="K824" s="497">
        <f t="shared" ca="1" si="335"/>
        <v>45.726495726495727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IFERROR(__xludf.DUMMYFUNCTION("IMPORTRANGE(""https://docs.google.com/spreadsheets/d/19vJNZY_5yjcGF2XGBMNZRCAIB0Kwfpjp8YEOfu-bneM/edit?usp=sharing"",""งานกองทุน!P57"")"),2311246.63)</f>
        <v>2311246.63</v>
      </c>
      <c r="K825" s="497">
        <f t="shared" ca="1" si="335"/>
        <v>22.136451238240181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IFERROR(__xludf.DUMMYFUNCTION("IMPORTRANGE(""https://docs.google.com/spreadsheets/d/19vJNZY_5yjcGF2XGBMNZRCAIB0Kwfpjp8YEOfu-bneM/edit?usp=sharing"",""งานกองทุน!O57"")"),178)</f>
        <v>178</v>
      </c>
      <c r="K826" s="497">
        <f t="shared" ca="1" si="335"/>
        <v>53.939393939393938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IFERROR(__xludf.DUMMYFUNCTION("IMPORTRANGE(""https://docs.google.com/spreadsheets/d/19vJNZY_5yjcGF2XGBMNZRCAIB0Kwfpjp8YEOfu-bneM/edit?usp=sharing"",""งานกองทุน!U57"")"),3330000)</f>
        <v>3330000</v>
      </c>
      <c r="K827" s="497">
        <f t="shared" ca="1" si="335"/>
        <v>99.402985074626869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IFERROR(__xludf.DUMMYFUNCTION("IMPORTRANGE(""https://docs.google.com/spreadsheets/d/19vJNZY_5yjcGF2XGBMNZRCAIB0Kwfpjp8YEOfu-bneM/edit?usp=sharing"",""งานกองทุน!T57"")"),81)</f>
        <v>81</v>
      </c>
      <c r="K828" s="502">
        <f t="shared" ca="1" si="335"/>
        <v>60.447761194029852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02322-9B7F-4B8E-A382-536BA9745F8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3871133</v>
      </c>
      <c r="N8" s="22">
        <f t="shared" ca="1" si="0"/>
        <v>2972171.71</v>
      </c>
      <c r="O8" s="22">
        <f t="shared" ref="O8:O16" ca="1" si="1">IF(L8&gt;0,N8*100/L8,0)</f>
        <v>79.548252782890515</v>
      </c>
      <c r="P8" s="22">
        <f t="shared" ref="P8:P16" ca="1" si="2">IF(M8&gt;0,N8*100/M8,0)</f>
        <v>76.777824735032354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3871133</v>
      </c>
      <c r="N10" s="30">
        <f t="shared" ca="1" si="3"/>
        <v>2972171.71</v>
      </c>
      <c r="O10" s="30">
        <f t="shared" ca="1" si="1"/>
        <v>79.548252782890515</v>
      </c>
      <c r="P10" s="30">
        <f t="shared" ca="1" si="2"/>
        <v>76.777824735032354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3126633</v>
      </c>
      <c r="N11" s="497">
        <f t="shared" ca="1" si="4"/>
        <v>2227671.71</v>
      </c>
      <c r="O11" s="497">
        <f t="shared" ca="1" si="1"/>
        <v>75.892135182857842</v>
      </c>
      <c r="P11" s="497">
        <f t="shared" ca="1" si="2"/>
        <v>71.248263227567804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3126633</v>
      </c>
      <c r="N13" s="93">
        <f t="shared" ca="1" si="5"/>
        <v>2227671.71</v>
      </c>
      <c r="O13" s="93">
        <f t="shared" ca="1" si="1"/>
        <v>75.892135182857842</v>
      </c>
      <c r="P13" s="93">
        <f t="shared" ca="1" si="2"/>
        <v>71.248263227567804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3065240</v>
      </c>
      <c r="N18" s="22">
        <f t="shared" ca="1" si="8"/>
        <v>2494706.71</v>
      </c>
      <c r="O18" s="22">
        <f t="shared" ref="O18:O26" ca="1" si="9">IF(L18&gt;0,N18*100/L18,0)</f>
        <v>86.309488240463324</v>
      </c>
      <c r="P18" s="22">
        <f t="shared" ref="P18:P26" ca="1" si="10">IF(M18&gt;0,N18*100/M18,0)</f>
        <v>81.38699449309027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3065240</v>
      </c>
      <c r="N20" s="30">
        <f t="shared" ca="1" si="11"/>
        <v>2494706.71</v>
      </c>
      <c r="O20" s="30">
        <f t="shared" ca="1" si="9"/>
        <v>86.309488240463324</v>
      </c>
      <c r="P20" s="30">
        <f t="shared" ca="1" si="10"/>
        <v>81.38699449309027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2320740</v>
      </c>
      <c r="N21" s="497">
        <f t="shared" ca="1" si="12"/>
        <v>1750206.71</v>
      </c>
      <c r="O21" s="497">
        <f t="shared" ca="1" si="9"/>
        <v>83.765193690114955</v>
      </c>
      <c r="P21" s="497">
        <f t="shared" ca="1" si="10"/>
        <v>75.415889328403878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2320740</v>
      </c>
      <c r="N23" s="93">
        <f t="shared" ca="1" si="13"/>
        <v>1750206.71</v>
      </c>
      <c r="O23" s="93">
        <f t="shared" ca="1" si="9"/>
        <v>83.765193690114955</v>
      </c>
      <c r="P23" s="93">
        <f t="shared" ca="1" si="10"/>
        <v>75.415889328403878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477465</v>
      </c>
      <c r="O28" s="22">
        <f t="shared" ref="O28:O37" ca="1" si="17">IF(L28&gt;0,N28*100/L28,0)</f>
        <v>56.445082297642848</v>
      </c>
      <c r="P28" s="22">
        <f t="shared" ref="P28:P37" ca="1" si="18">IF(M28&gt;0,N28*100/M28,0)</f>
        <v>59.246699003465721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477465</v>
      </c>
      <c r="O30" s="30">
        <f t="shared" ca="1" si="17"/>
        <v>56.445082297642848</v>
      </c>
      <c r="P30" s="30">
        <f t="shared" ca="1" si="18"/>
        <v>59.246699003465721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805893</v>
      </c>
      <c r="N31" s="497">
        <f t="shared" si="20"/>
        <v>477465</v>
      </c>
      <c r="O31" s="497">
        <f t="shared" ca="1" si="17"/>
        <v>56.445082297642848</v>
      </c>
      <c r="P31" s="497">
        <f t="shared" ca="1" si="18"/>
        <v>59.246699003465721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805893</v>
      </c>
      <c r="N33" s="93">
        <f t="shared" si="21"/>
        <v>477465</v>
      </c>
      <c r="O33" s="93">
        <f t="shared" ca="1" si="17"/>
        <v>56.445082297642848</v>
      </c>
      <c r="P33" s="93">
        <f t="shared" ca="1" si="18"/>
        <v>59.246699003465721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3065240</v>
      </c>
      <c r="N37" s="59">
        <f t="shared" ca="1" si="24"/>
        <v>2494706.71</v>
      </c>
      <c r="O37" s="59">
        <f t="shared" ca="1" si="17"/>
        <v>86.309488240463324</v>
      </c>
      <c r="P37" s="59">
        <f t="shared" ca="1" si="18"/>
        <v>81.38699449309027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299560</v>
      </c>
      <c r="N41" s="85">
        <f t="shared" ca="1" si="25"/>
        <v>234529</v>
      </c>
      <c r="O41" s="85">
        <f t="shared" ref="O41:O49" ca="1" si="26">IF(L41&gt;0,N41*100/L41,0)</f>
        <v>84.347779176407116</v>
      </c>
      <c r="P41" s="85">
        <f t="shared" ref="P41:P49" ca="1" si="27">IF(M41&gt;0,N41*100/M41,0)</f>
        <v>78.291160368540531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299560</v>
      </c>
      <c r="N43" s="92">
        <f t="shared" ca="1" si="28"/>
        <v>234529</v>
      </c>
      <c r="O43" s="92">
        <f t="shared" ca="1" si="26"/>
        <v>84.347779176407116</v>
      </c>
      <c r="P43" s="92">
        <f t="shared" ca="1" si="27"/>
        <v>78.291160368540531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299560</v>
      </c>
      <c r="N44" s="497">
        <f t="shared" ca="1" si="29"/>
        <v>234529</v>
      </c>
      <c r="O44" s="497">
        <f t="shared" ca="1" si="26"/>
        <v>84.347779176407116</v>
      </c>
      <c r="P44" s="497">
        <f t="shared" ca="1" si="27"/>
        <v>78.291160368540531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IFERROR(__xludf.DUMMYFUNCTION("IMPORTRANGE(""https://docs.google.com/spreadsheets/d/1MeEWN-I1oV_STSDYn1IFDPWt_1FKiwhDph83XaGc0o0/edit?usp=sharing"",""งบพรบ!R58"")"),299560)</f>
        <v>299560</v>
      </c>
      <c r="N46" s="93">
        <f ca="1">IFERROR(__xludf.DUMMYFUNCTION("IMPORTRANGE(""https://docs.google.com/spreadsheets/d/1MeEWN-I1oV_STSDYn1IFDPWt_1FKiwhDph83XaGc0o0/edit?usp=sharing"",""งบพรบ!T58"")"),234529)</f>
        <v>234529</v>
      </c>
      <c r="O46" s="93">
        <f t="shared" ca="1" si="26"/>
        <v>84.347779176407116</v>
      </c>
      <c r="P46" s="93">
        <f t="shared" ca="1" si="27"/>
        <v>78.291160368540531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1362900</v>
      </c>
      <c r="N53" s="116">
        <f t="shared" ca="1" si="31"/>
        <v>1222941.71</v>
      </c>
      <c r="O53" s="116">
        <f t="shared" ref="O53:O61" ca="1" si="32">IF(L53&gt;0,N53*100/L53,0)</f>
        <v>86.250208759432965</v>
      </c>
      <c r="P53" s="116">
        <f t="shared" ref="P53:P61" ca="1" si="33">IF(M53&gt;0,N53*100/M53,0)</f>
        <v>89.730846723897571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1362900</v>
      </c>
      <c r="N55" s="123">
        <f t="shared" ca="1" si="34"/>
        <v>1222941.71</v>
      </c>
      <c r="O55" s="123">
        <f t="shared" ca="1" si="32"/>
        <v>86.250208759432965</v>
      </c>
      <c r="P55" s="123">
        <f t="shared" ca="1" si="33"/>
        <v>89.730846723897571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632900</v>
      </c>
      <c r="N56" s="497">
        <f t="shared" ca="1" si="35"/>
        <v>492941.71</v>
      </c>
      <c r="O56" s="497">
        <f t="shared" ca="1" si="32"/>
        <v>77.886192131458373</v>
      </c>
      <c r="P56" s="497">
        <f t="shared" ca="1" si="33"/>
        <v>77.886192131458373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IFERROR(__xludf.DUMMYFUNCTION("IMPORTRANGE(""https://docs.google.com/spreadsheets/d/1MeEWN-I1oV_STSDYn1IFDPWt_1FKiwhDph83XaGc0o0/edit?usp=sharing"",""งบพรบ!AB58"")"),632900)</f>
        <v>632900</v>
      </c>
      <c r="N58" s="93">
        <f ca="1">IFERROR(__xludf.DUMMYFUNCTION("IMPORTRANGE(""https://docs.google.com/spreadsheets/d/1MeEWN-I1oV_STSDYn1IFDPWt_1FKiwhDph83XaGc0o0/edit?usp=sharing"",""งบพรบ!AD58"")"),492941.71)</f>
        <v>492941.71</v>
      </c>
      <c r="O58" s="93">
        <f t="shared" ca="1" si="32"/>
        <v>77.886192131458373</v>
      </c>
      <c r="P58" s="93">
        <f t="shared" ca="1" si="33"/>
        <v>77.886192131458373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372140</v>
      </c>
      <c r="N88" s="155">
        <f t="shared" ca="1" si="49"/>
        <v>256127</v>
      </c>
      <c r="O88" s="155">
        <f t="shared" ref="O88:O96" ca="1" si="50">IF(L88&gt;0,N88*100/L88,0)</f>
        <v>68.825442037942707</v>
      </c>
      <c r="P88" s="155">
        <f t="shared" ref="P88:P96" ca="1" si="51">IF(M88&gt;0,N88*100/M88,0)</f>
        <v>68.825442037942707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372140</v>
      </c>
      <c r="N90" s="93">
        <f t="shared" ca="1" si="52"/>
        <v>256127</v>
      </c>
      <c r="O90" s="93">
        <f t="shared" ca="1" si="50"/>
        <v>68.825442037942707</v>
      </c>
      <c r="P90" s="93">
        <f t="shared" ca="1" si="51"/>
        <v>68.825442037942707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372140</v>
      </c>
      <c r="N91" s="497">
        <f t="shared" ca="1" si="53"/>
        <v>256127</v>
      </c>
      <c r="O91" s="497">
        <f t="shared" ca="1" si="50"/>
        <v>68.825442037942707</v>
      </c>
      <c r="P91" s="497">
        <f t="shared" ca="1" si="51"/>
        <v>68.825442037942707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IFERROR(__xludf.DUMMYFUNCTION("IMPORTRANGE(""https://docs.google.com/spreadsheets/d/1MeEWN-I1oV_STSDYn1IFDPWt_1FKiwhDph83XaGc0o0/edit?usp=sharing"",""งบพรบ!AV58"")"),372140)</f>
        <v>372140</v>
      </c>
      <c r="N93" s="93">
        <f ca="1">IFERROR(__xludf.DUMMYFUNCTION("IMPORTRANGE(""https://docs.google.com/spreadsheets/d/1MeEWN-I1oV_STSDYn1IFDPWt_1FKiwhDph83XaGc0o0/edit?usp=sharing"",""งบพรบ!AX58"")"),256127)</f>
        <v>256127</v>
      </c>
      <c r="O93" s="93">
        <f t="shared" ca="1" si="50"/>
        <v>68.825442037942707</v>
      </c>
      <c r="P93" s="93">
        <f t="shared" ca="1" si="51"/>
        <v>68.825442037942707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32440</v>
      </c>
      <c r="N165" s="155">
        <f t="shared" ca="1" si="84"/>
        <v>32440</v>
      </c>
      <c r="O165" s="155">
        <f t="shared" ref="O165:O173" ca="1" si="85">IF(L165&gt;0,N165*100/L165,0)</f>
        <v>154.10926365795726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32440</v>
      </c>
      <c r="N167" s="93">
        <f t="shared" ca="1" si="87"/>
        <v>32440</v>
      </c>
      <c r="O167" s="93">
        <f t="shared" ca="1" si="85"/>
        <v>154.10926365795726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32440</v>
      </c>
      <c r="N168" s="497">
        <f t="shared" ca="1" si="88"/>
        <v>32440</v>
      </c>
      <c r="O168" s="497">
        <f t="shared" ca="1" si="85"/>
        <v>154.10926365795726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IFERROR(__xludf.DUMMYFUNCTION("IMPORTRANGE(""https://docs.google.com/spreadsheets/d/1MeEWN-I1oV_STSDYn1IFDPWt_1FKiwhDph83XaGc0o0/edit?usp=sharing"",""งบพรบ!CJ58"")"),32440)</f>
        <v>32440</v>
      </c>
      <c r="N170" s="93">
        <f ca="1">IFERROR(__xludf.DUMMYFUNCTION("IMPORTRANGE(""https://docs.google.com/spreadsheets/d/1MeEWN-I1oV_STSDYn1IFDPWt_1FKiwhDph83XaGc0o0/edit?usp=sharing"",""งบพรบ!CL58"")"),32440)</f>
        <v>32440</v>
      </c>
      <c r="O170" s="93">
        <f t="shared" ca="1" si="85"/>
        <v>154.10926365795726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45320</v>
      </c>
      <c r="N181" s="155">
        <f t="shared" ca="1" si="92"/>
        <v>43626</v>
      </c>
      <c r="O181" s="155">
        <f t="shared" ref="O181:O189" ca="1" si="93">IF(L181&gt;0,N181*100/L181,0)</f>
        <v>113.02072538860104</v>
      </c>
      <c r="P181" s="155">
        <f t="shared" ref="P181:P189" ca="1" si="94">IF(M181&gt;0,N181*100/M181,0)</f>
        <v>96.262135922330103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45320</v>
      </c>
      <c r="N183" s="93">
        <f t="shared" ca="1" si="95"/>
        <v>43626</v>
      </c>
      <c r="O183" s="93">
        <f t="shared" ca="1" si="93"/>
        <v>113.02072538860104</v>
      </c>
      <c r="P183" s="93">
        <f t="shared" ca="1" si="94"/>
        <v>96.262135922330103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45320</v>
      </c>
      <c r="N184" s="497">
        <f t="shared" ca="1" si="96"/>
        <v>43626</v>
      </c>
      <c r="O184" s="497">
        <f t="shared" ca="1" si="93"/>
        <v>113.02072538860104</v>
      </c>
      <c r="P184" s="497">
        <f t="shared" ca="1" si="94"/>
        <v>96.262135922330103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IFERROR(__xludf.DUMMYFUNCTION("IMPORTRANGE(""https://docs.google.com/spreadsheets/d/1MeEWN-I1oV_STSDYn1IFDPWt_1FKiwhDph83XaGc0o0/edit?usp=sharing"",""งบพรบ!CT58"")"),45320)</f>
        <v>45320</v>
      </c>
      <c r="N186" s="93">
        <f ca="1">IFERROR(__xludf.DUMMYFUNCTION("IMPORTRANGE(""https://docs.google.com/spreadsheets/d/1MeEWN-I1oV_STSDYn1IFDPWt_1FKiwhDph83XaGc0o0/edit?usp=sharing"",""งบพรบ!CV58"")"),43626)</f>
        <v>43626</v>
      </c>
      <c r="O186" s="93">
        <f t="shared" ca="1" si="93"/>
        <v>113.02072538860104</v>
      </c>
      <c r="P186" s="93">
        <f t="shared" ca="1" si="94"/>
        <v>96.262135922330103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3200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5600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5600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23895</v>
      </c>
      <c r="O261" s="155">
        <f t="shared" ref="O261:O269" ca="1" si="117">IF(L261&gt;0,N261*100/L261,0)</f>
        <v>88.828996282527882</v>
      </c>
      <c r="P261" s="155">
        <f t="shared" ref="P261:P269" ca="1" si="118">IF(M261&gt;0,N261*100/M261,0)</f>
        <v>88.828996282527882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23895</v>
      </c>
      <c r="O263" s="93">
        <f t="shared" ca="1" si="117"/>
        <v>88.828996282527882</v>
      </c>
      <c r="P263" s="93">
        <f t="shared" ca="1" si="118"/>
        <v>88.828996282527882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23895</v>
      </c>
      <c r="O264" s="497">
        <f t="shared" ca="1" si="117"/>
        <v>88.828996282527882</v>
      </c>
      <c r="P264" s="497">
        <f t="shared" ca="1" si="118"/>
        <v>88.828996282527882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IFERROR(__xludf.DUMMYFUNCTION("IMPORTRANGE(""https://docs.google.com/spreadsheets/d/1MeEWN-I1oV_STSDYn1IFDPWt_1FKiwhDph83XaGc0o0/edit?usp=sharing"",""งบพรบ!DD58"")"),26900)</f>
        <v>26900</v>
      </c>
      <c r="N266" s="93">
        <f ca="1">IFERROR(__xludf.DUMMYFUNCTION("IMPORTRANGE(""https://docs.google.com/spreadsheets/d/1MeEWN-I1oV_STSDYn1IFDPWt_1FKiwhDph83XaGc0o0/edit?usp=sharing"",""งบพรบ!DF58"")"),23895)</f>
        <v>23895</v>
      </c>
      <c r="O266" s="93">
        <f t="shared" ca="1" si="117"/>
        <v>88.828996282527882</v>
      </c>
      <c r="P266" s="93">
        <f t="shared" ca="1" si="118"/>
        <v>88.828996282527882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2223</v>
      </c>
      <c r="K327" s="445">
        <f ca="1">IF(I327&gt;0,J327*100/I327,0)</f>
        <v>370.5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126792</v>
      </c>
      <c r="O328" s="155">
        <f t="shared" ref="O328:O336" ca="1" si="150">IF(L328&gt;0,N328*100/L328,0)</f>
        <v>80.759235668789813</v>
      </c>
      <c r="P328" s="155">
        <f t="shared" ref="P328:P336" ca="1" si="151">IF(M328&gt;0,N328*100/M328,0)</f>
        <v>79.493416927899688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126792</v>
      </c>
      <c r="O330" s="93">
        <f t="shared" ca="1" si="150"/>
        <v>80.759235668789813</v>
      </c>
      <c r="P330" s="93">
        <f t="shared" ca="1" si="151"/>
        <v>79.493416927899688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159500</v>
      </c>
      <c r="N331" s="497">
        <f t="shared" ca="1" si="153"/>
        <v>126792</v>
      </c>
      <c r="O331" s="497">
        <f t="shared" ca="1" si="150"/>
        <v>80.759235668789813</v>
      </c>
      <c r="P331" s="497">
        <f t="shared" ca="1" si="151"/>
        <v>79.493416927899688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IFERROR(__xludf.DUMMYFUNCTION("IMPORTRANGE(""https://docs.google.com/spreadsheets/d/1MeEWN-I1oV_STSDYn1IFDPWt_1FKiwhDph83XaGc0o0/edit?usp=sharing"",""งบพรบ!ER58"")"),159500)</f>
        <v>159500</v>
      </c>
      <c r="N333" s="93">
        <f ca="1">IFERROR(__xludf.DUMMYFUNCTION("IMPORTRANGE(""https://docs.google.com/spreadsheets/d/1MeEWN-I1oV_STSDYn1IFDPWt_1FKiwhDph83XaGc0o0/edit?usp=sharing"",""งบพรบ!ET58"")"),126792)</f>
        <v>126792</v>
      </c>
      <c r="O333" s="93">
        <f t="shared" ca="1" si="150"/>
        <v>80.759235668789813</v>
      </c>
      <c r="P333" s="93">
        <f t="shared" ca="1" si="151"/>
        <v>79.493416927899688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IFERROR(__xludf.DUMMYFUNCTION("IMPORTRANGE(""https://docs.google.com/spreadsheets/d/1kVcqe37tkHyjCSG3S0O1AXqVkqjo8mSIZil3BcpIysc/edit?usp=sharing"",""ศูนย์!D58"")"),2166)</f>
        <v>2166</v>
      </c>
      <c r="K338" s="497">
        <f ca="1">IF(I338&gt;0,J338*100/I338,0)</f>
        <v>361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766480</v>
      </c>
      <c r="N345" s="155">
        <f t="shared" ca="1" si="155"/>
        <v>554356</v>
      </c>
      <c r="O345" s="155">
        <f t="shared" ref="O345:O353" ca="1" si="156">IF(L345&gt;0,N345*100/L345,0)</f>
        <v>95.780089153046063</v>
      </c>
      <c r="P345" s="155">
        <f t="shared" ref="P345:P353" ca="1" si="157">IF(M345&gt;0,N345*100/M345,0)</f>
        <v>72.324913892078072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766480</v>
      </c>
      <c r="N347" s="93">
        <f t="shared" ca="1" si="158"/>
        <v>554356</v>
      </c>
      <c r="O347" s="93">
        <f t="shared" ca="1" si="156"/>
        <v>95.780089153046063</v>
      </c>
      <c r="P347" s="93">
        <f t="shared" ca="1" si="157"/>
        <v>72.324913892078072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751980</v>
      </c>
      <c r="N348" s="497">
        <f t="shared" ca="1" si="159"/>
        <v>539856</v>
      </c>
      <c r="O348" s="497">
        <f t="shared" ca="1" si="156"/>
        <v>95.926649845410282</v>
      </c>
      <c r="P348" s="497">
        <f t="shared" ca="1" si="157"/>
        <v>71.791271044442666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IFERROR(__xludf.DUMMYFUNCTION("IMPORTRANGE(""https://docs.google.com/spreadsheets/d/1MeEWN-I1oV_STSDYn1IFDPWt_1FKiwhDph83XaGc0o0/edit?usp=sharing"",""งบพรบ!FB58"")"),751980)</f>
        <v>751980</v>
      </c>
      <c r="N350" s="93">
        <f ca="1">IFERROR(__xludf.DUMMYFUNCTION("IMPORTRANGE(""https://docs.google.com/spreadsheets/d/1MeEWN-I1oV_STSDYn1IFDPWt_1FKiwhDph83XaGc0o0/edit?usp=sharing"",""งบพรบ!FD58"")"),539856)</f>
        <v>539856</v>
      </c>
      <c r="O350" s="93">
        <f t="shared" ca="1" si="156"/>
        <v>95.926649845410282</v>
      </c>
      <c r="P350" s="93">
        <f t="shared" ca="1" si="157"/>
        <v>71.791271044442666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112</v>
      </c>
      <c r="K355" s="465">
        <f ca="1">IF(I355&gt;0,J355*100/I355,0)</f>
        <v>86.15384615384616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IFERROR(__xludf.DUMMYFUNCTION("IMPORTRANGE(""https://docs.google.com/spreadsheets/d/1XWAQStnk-4SwqDmLtmXYiTMKHgktTP8We1SCoS47DrQ/edit?usp=sharing"",""จัดที่ดิน!W58"")"),133)</f>
        <v>133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IFERROR(__xludf.DUMMYFUNCTION("IMPORTRANGE(""https://docs.google.com/spreadsheets/d/1XWAQStnk-4SwqDmLtmXYiTMKHgktTP8We1SCoS47DrQ/edit?usp=sharing"",""จัดที่ดิน!X58"")"),1629.71)</f>
        <v>1629.71</v>
      </c>
      <c r="K359" s="497">
        <f t="shared" ca="1" si="161"/>
        <v>81.485500000000002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IFERROR(__xludf.DUMMYFUNCTION("IMPORTRANGE(""https://docs.google.com/spreadsheets/d/1XWAQStnk-4SwqDmLtmXYiTMKHgktTP8We1SCoS47DrQ/edit?usp=sharing"",""จัดที่ดิน!Y58"")"),132)</f>
        <v>132</v>
      </c>
      <c r="K360" s="497">
        <f t="shared" ca="1" si="161"/>
        <v>101.53846153846153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IFERROR(__xludf.DUMMYFUNCTION("IMPORTRANGE(""https://docs.google.com/spreadsheets/d/1XWAQStnk-4SwqDmLtmXYiTMKHgktTP8We1SCoS47DrQ/edit?usp=sharing"",""จัดที่ดิน!Z58"")"),1652.07)</f>
        <v>1652.07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IFERROR(__xludf.DUMMYFUNCTION("IMPORTRANGE(""https://docs.google.com/spreadsheets/d/1XWAQStnk-4SwqDmLtmXYiTMKHgktTP8We1SCoS47DrQ/edit?usp=sharing"",""จัดที่ดิน!AA58"")"),112)</f>
        <v>112</v>
      </c>
      <c r="K362" s="497">
        <f t="shared" ca="1" si="161"/>
        <v>86.15384615384616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IFERROR(__xludf.DUMMYFUNCTION("IMPORTRANGE(""https://docs.google.com/spreadsheets/d/1XWAQStnk-4SwqDmLtmXYiTMKHgktTP8We1SCoS47DrQ/edit?usp=sharing"",""จัดที่ดิน!AB58"")"),1269.27)</f>
        <v>1269.27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374</v>
      </c>
      <c r="K364" s="479">
        <f t="shared" ca="1" si="161"/>
        <v>162.60869565217391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34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IFERROR(__xludf.DUMMYFUNCTION("IMPORTRANGE(""https://docs.google.com/spreadsheets/d/1XWAQStnk-4SwqDmLtmXYiTMKHgktTP8We1SCoS47DrQ/edit?usp=sharing"",""จัดที่ดิน!E58"")"),53)</f>
        <v>53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IFERROR(__xludf.DUMMYFUNCTION("IMPORTRANGE(""https://docs.google.com/spreadsheets/d/1XWAQStnk-4SwqDmLtmXYiTMKHgktTP8We1SCoS47DrQ/edit?usp=sharing"",""จัดที่ดิน!F58"")"),890.95)</f>
        <v>890.95</v>
      </c>
      <c r="K369" s="497">
        <f t="shared" ca="1" si="163"/>
        <v>89.094999999999999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IFERROR(__xludf.DUMMYFUNCTION("IMPORTRANGE(""https://docs.google.com/spreadsheets/d/1XWAQStnk-4SwqDmLtmXYiTMKHgktTP8We1SCoS47DrQ/edit?usp=sharing"",""จัดที่ดิน!G58"")"),54)</f>
        <v>54</v>
      </c>
      <c r="K370" s="497">
        <f t="shared" ca="1" si="163"/>
        <v>180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IFERROR(__xludf.DUMMYFUNCTION("IMPORTRANGE(""https://docs.google.com/spreadsheets/d/1XWAQStnk-4SwqDmLtmXYiTMKHgktTP8We1SCoS47DrQ/edit?usp=sharing"",""จัดที่ดิน!H58"")"),921.64)</f>
        <v>921.64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IFERROR(__xludf.DUMMYFUNCTION("IMPORTRANGE(""https://docs.google.com/spreadsheets/d/1XWAQStnk-4SwqDmLtmXYiTMKHgktTP8We1SCoS47DrQ/edit?usp=sharing"",""จัดที่ดิน!I58"")"),34)</f>
        <v>34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IFERROR(__xludf.DUMMYFUNCTION("IMPORTRANGE(""https://docs.google.com/spreadsheets/d/1XWAQStnk-4SwqDmLtmXYiTMKHgktTP8We1SCoS47DrQ/edit?usp=sharing"",""จัดที่ดิน!J58"")"),538.84)</f>
        <v>538.84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340</v>
      </c>
      <c r="K374" s="491">
        <f t="shared" ca="1" si="163"/>
        <v>170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IFERROR(__xludf.DUMMYFUNCTION("IMPORTRANGE(""https://docs.google.com/spreadsheets/d/1XWAQStnk-4SwqDmLtmXYiTMKHgktTP8We1SCoS47DrQ/edit?usp=sharing"",""จัดที่ดิน!AH58"")"),80)</f>
        <v>80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IFERROR(__xludf.DUMMYFUNCTION("IMPORTRANGE(""https://docs.google.com/spreadsheets/d/1XWAQStnk-4SwqDmLtmXYiTMKHgktTP8We1SCoS47DrQ/edit?usp=sharing"",""จัดที่ดิน!AI58"")"),738.76)</f>
        <v>738.76</v>
      </c>
      <c r="K378" s="497">
        <f t="shared" ca="1" si="164"/>
        <v>73.876000000000005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IFERROR(__xludf.DUMMYFUNCTION("IMPORTRANGE(""https://docs.google.com/spreadsheets/d/1XWAQStnk-4SwqDmLtmXYiTMKHgktTP8We1SCoS47DrQ/edit?usp=sharing"",""จัดที่ดิน!AJ58"")"),339)</f>
        <v>339</v>
      </c>
      <c r="K379" s="497">
        <f t="shared" ca="1" si="164"/>
        <v>169.5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IFERROR(__xludf.DUMMYFUNCTION("IMPORTRANGE(""https://docs.google.com/spreadsheets/d/1XWAQStnk-4SwqDmLtmXYiTMKHgktTP8We1SCoS47DrQ/edit?usp=sharing"",""จัดที่ดิน!AK58"")"),4950.08)</f>
        <v>4950.08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IFERROR(__xludf.DUMMYFUNCTION("IMPORTRANGE(""https://docs.google.com/spreadsheets/d/1XWAQStnk-4SwqDmLtmXYiTMKHgktTP8We1SCoS47DrQ/edit?usp=sharing"",""จัดที่ดิน!AL58"")"),340)</f>
        <v>340</v>
      </c>
      <c r="K381" s="497">
        <f t="shared" ca="1" si="164"/>
        <v>170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IFERROR(__xludf.DUMMYFUNCTION("IMPORTRANGE(""https://docs.google.com/spreadsheets/d/1XWAQStnk-4SwqDmLtmXYiTMKHgktTP8We1SCoS47DrQ/edit?usp=sharing"",""จัดที่ดิน!AM58"")"),4957.95)</f>
        <v>4957.95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805893</v>
      </c>
      <c r="N414" s="549">
        <f t="shared" si="181"/>
        <v>477465</v>
      </c>
      <c r="O414" s="549">
        <f ca="1">IF(L414&gt;0,N414*100/L414,0)</f>
        <v>56.445082297642848</v>
      </c>
      <c r="P414" s="549">
        <f ca="1">IF(M414&gt;0,N414*100/M414,0)</f>
        <v>59.246699003465721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53848</v>
      </c>
      <c r="O419" s="155">
        <f t="shared" ref="O419:O424" ca="1" si="185">IF(L419&gt;0,N419*100/L419,0)</f>
        <v>80.901442307692307</v>
      </c>
      <c r="P419" s="155">
        <f t="shared" ref="P419:P424" ca="1" si="186">IF(M419&gt;0,N419*100/M419,0)</f>
        <v>80.901442307692307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53848</v>
      </c>
      <c r="O421" s="93">
        <f t="shared" ca="1" si="185"/>
        <v>80.901442307692307</v>
      </c>
      <c r="P421" s="93">
        <f t="shared" ca="1" si="186"/>
        <v>80.901442307692307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53848</v>
      </c>
      <c r="O422" s="497">
        <f t="shared" ca="1" si="185"/>
        <v>80.901442307692307</v>
      </c>
      <c r="P422" s="497">
        <f t="shared" ca="1" si="186"/>
        <v>80.901442307692307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53848</v>
      </c>
      <c r="O424" s="93">
        <f t="shared" ca="1" si="185"/>
        <v>80.901442307692307</v>
      </c>
      <c r="P424" s="93">
        <f t="shared" ca="1" si="186"/>
        <v>80.901442307692307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17548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200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181023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181023</v>
      </c>
      <c r="O469" s="93">
        <f t="shared" ca="1" si="207"/>
        <v>100</v>
      </c>
      <c r="P469" s="93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181023</v>
      </c>
      <c r="O470" s="497">
        <f t="shared" ca="1" si="207"/>
        <v>100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181023</v>
      </c>
      <c r="O472" s="93">
        <f t="shared" ca="1" si="207"/>
        <v>100</v>
      </c>
      <c r="P472" s="93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20200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125648</v>
      </c>
      <c r="O544" s="155">
        <f t="shared" ref="O544:O549" ca="1" si="237">IF(L544&gt;0,N544*100/L544,0)</f>
        <v>47.342878673700078</v>
      </c>
      <c r="P544" s="155">
        <f t="shared" ref="P544:P549" ca="1" si="238">IF(M544&gt;0,N544*100/M544,0)</f>
        <v>55.744454303460515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125648</v>
      </c>
      <c r="O546" s="93">
        <f t="shared" ca="1" si="237"/>
        <v>47.342878673700078</v>
      </c>
      <c r="P546" s="93">
        <f t="shared" ca="1" si="238"/>
        <v>55.744454303460515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125648</v>
      </c>
      <c r="O547" s="497">
        <f t="shared" ca="1" si="237"/>
        <v>47.342878673700078</v>
      </c>
      <c r="P547" s="497">
        <f t="shared" ca="1" si="238"/>
        <v>55.744454303460515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125648</v>
      </c>
      <c r="O549" s="93">
        <f t="shared" ca="1" si="237"/>
        <v>47.342878673700078</v>
      </c>
      <c r="P549" s="93">
        <f t="shared" ca="1" si="238"/>
        <v>55.744454303460515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104000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3570+5960+638+980+10500</f>
        <v>21648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969</v>
      </c>
      <c r="K592" s="672">
        <f t="shared" ref="K592:K594" ca="1" si="254">IF(I592&gt;0,J592*100/I592,0)</f>
        <v>30.195946451275148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969</v>
      </c>
      <c r="K593" s="411">
        <f t="shared" ca="1" si="254"/>
        <v>30.195946451275148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62</v>
      </c>
      <c r="K594" s="411">
        <f t="shared" ca="1" si="254"/>
        <v>34.831460674157306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751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46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737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45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154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12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151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3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4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64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332910</v>
      </c>
      <c r="N629" s="195">
        <f t="shared" si="263"/>
        <v>116946</v>
      </c>
      <c r="O629" s="195">
        <f t="shared" ref="O629:O634" ca="1" si="264">IF(L629&gt;0,N629*100/L629,0)</f>
        <v>35.128413084617463</v>
      </c>
      <c r="P629" s="195">
        <f t="shared" ref="P629:P634" ca="1" si="265">IF(M629&gt;0,N629*100/M629,0)</f>
        <v>35.128413084617463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332910</v>
      </c>
      <c r="N631" s="93">
        <f t="shared" si="266"/>
        <v>116946</v>
      </c>
      <c r="O631" s="93">
        <f t="shared" ca="1" si="264"/>
        <v>35.128413084617463</v>
      </c>
      <c r="P631" s="93">
        <f t="shared" ca="1" si="265"/>
        <v>35.128413084617463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332910</v>
      </c>
      <c r="N632" s="497">
        <f t="shared" si="267"/>
        <v>116946</v>
      </c>
      <c r="O632" s="497">
        <f t="shared" ca="1" si="264"/>
        <v>35.128413084617463</v>
      </c>
      <c r="P632" s="497">
        <f t="shared" ca="1" si="265"/>
        <v>35.128413084617463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</f>
        <v>332910</v>
      </c>
      <c r="N634" s="93">
        <f>N635+N636+N637+N638</f>
        <v>116946</v>
      </c>
      <c r="O634" s="93">
        <f t="shared" ca="1" si="264"/>
        <v>35.128413084617463</v>
      </c>
      <c r="P634" s="93">
        <f t="shared" ca="1" si="265"/>
        <v>35.128413084617463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3900+3480+6000</f>
        <v>13380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IFERROR(__xludf.DUMMYFUNCTION("IMPORTRANGE(""https://docs.google.com/spreadsheets/d/1XWAQStnk-4SwqDmLtmXYiTMKHgktTP8We1SCoS47DrQ/edit?usp=sharing"",""จัดที่ดิน!AU58"")"),55)</f>
        <v>55</v>
      </c>
      <c r="K647" s="163">
        <f t="shared" ca="1" si="271"/>
        <v>61.111111111111114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IFERROR(__xludf.DUMMYFUNCTION("IMPORTRANGE(""https://docs.google.com/spreadsheets/d/1XWAQStnk-4SwqDmLtmXYiTMKHgktTP8We1SCoS47DrQ/edit?usp=sharing"",""จัดที่ดิน!AV58"")"),16.95)</f>
        <v>16.95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IFERROR(__xludf.DUMMYFUNCTION("IMPORTRANGE(""https://docs.google.com/spreadsheets/d/19vJNZY_5yjcGF2XGBMNZRCAIB0Kwfpjp8YEOfu-bneM/edit?usp=sharing"",""งานกองทุน!F58"")"),2279000)</f>
        <v>2279000</v>
      </c>
      <c r="K821" s="497">
        <f t="shared" ref="K821:K828" ca="1" si="335">IF(I821&gt;0,J821*100/I821,0)</f>
        <v>97.853155860884499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IFERROR(__xludf.DUMMYFUNCTION("IMPORTRANGE(""https://docs.google.com/spreadsheets/d/19vJNZY_5yjcGF2XGBMNZRCAIB0Kwfpjp8YEOfu-bneM/edit?usp=sharing"",""งานกองทุน!E58"")"),108)</f>
        <v>108</v>
      </c>
      <c r="K822" s="497">
        <f t="shared" ca="1" si="335"/>
        <v>98.181818181818187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IFERROR(__xludf.DUMMYFUNCTION("IMPORTRANGE(""https://docs.google.com/spreadsheets/d/19vJNZY_5yjcGF2XGBMNZRCAIB0Kwfpjp8YEOfu-bneM/edit?usp=sharing"",""งานกองทุน!K58"")"),280747.06)</f>
        <v>280747.06</v>
      </c>
      <c r="K823" s="497">
        <f t="shared" ca="1" si="335"/>
        <v>29.065389933656093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IFERROR(__xludf.DUMMYFUNCTION("IMPORTRANGE(""https://docs.google.com/spreadsheets/d/19vJNZY_5yjcGF2XGBMNZRCAIB0Kwfpjp8YEOfu-bneM/edit?usp=sharing"",""งานกองทุน!J58"")"),19)</f>
        <v>19</v>
      </c>
      <c r="K824" s="497">
        <f t="shared" ca="1" si="335"/>
        <v>51.351351351351354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IFERROR(__xludf.DUMMYFUNCTION("IMPORTRANGE(""https://docs.google.com/spreadsheets/d/19vJNZY_5yjcGF2XGBMNZRCAIB0Kwfpjp8YEOfu-bneM/edit?usp=sharing"",""งานกองทุน!U58"")"),3330000)</f>
        <v>3330000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IFERROR(__xludf.DUMMYFUNCTION("IMPORTRANGE(""https://docs.google.com/spreadsheets/d/19vJNZY_5yjcGF2XGBMNZRCAIB0Kwfpjp8YEOfu-bneM/edit?usp=sharing"",""งานกองทุน!T58"")"),124)</f>
        <v>124</v>
      </c>
      <c r="K828" s="502">
        <f t="shared" ca="1" si="335"/>
        <v>93.233082706766922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DE911-EC32-4EB1-A6D4-B648D80382A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3387260</v>
      </c>
      <c r="N8" s="22">
        <f t="shared" ca="1" si="0"/>
        <v>2367073.15</v>
      </c>
      <c r="O8" s="22">
        <f t="shared" ref="O8:O16" ca="1" si="1">IF(L8&gt;0,N8*100/L8,0)</f>
        <v>71.881748005624033</v>
      </c>
      <c r="P8" s="22">
        <f t="shared" ref="P8:P16" ca="1" si="2">IF(M8&gt;0,N8*100/M8,0)</f>
        <v>69.881649179572875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3387260</v>
      </c>
      <c r="N10" s="30">
        <f t="shared" ca="1" si="3"/>
        <v>2367073.15</v>
      </c>
      <c r="O10" s="30">
        <f t="shared" ca="1" si="1"/>
        <v>71.881748005624033</v>
      </c>
      <c r="P10" s="30">
        <f t="shared" ca="1" si="2"/>
        <v>69.881649179572875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3213860</v>
      </c>
      <c r="N11" s="497">
        <f t="shared" ca="1" si="4"/>
        <v>2193673.15</v>
      </c>
      <c r="O11" s="497">
        <f t="shared" ca="1" si="1"/>
        <v>70.318826712313395</v>
      </c>
      <c r="P11" s="497">
        <f t="shared" ca="1" si="2"/>
        <v>68.256649325110615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3213860</v>
      </c>
      <c r="N13" s="93">
        <f t="shared" ca="1" si="5"/>
        <v>2193673.15</v>
      </c>
      <c r="O13" s="93">
        <f t="shared" ca="1" si="1"/>
        <v>70.318826712313395</v>
      </c>
      <c r="P13" s="93">
        <f t="shared" ca="1" si="2"/>
        <v>68.256649325110615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2863750</v>
      </c>
      <c r="N18" s="22">
        <f t="shared" ca="1" si="8"/>
        <v>2056428.15</v>
      </c>
      <c r="O18" s="22">
        <f t="shared" ref="O18:O26" ca="1" si="9">IF(L18&gt;0,N18*100/L18,0)</f>
        <v>74.252686405488362</v>
      </c>
      <c r="P18" s="22">
        <f t="shared" ref="P18:P26" ca="1" si="10">IF(M18&gt;0,N18*100/M18,0)</f>
        <v>71.808927106067216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2863750</v>
      </c>
      <c r="N20" s="30">
        <f t="shared" ca="1" si="11"/>
        <v>2056428.15</v>
      </c>
      <c r="O20" s="30">
        <f t="shared" ca="1" si="9"/>
        <v>74.252686405488362</v>
      </c>
      <c r="P20" s="30">
        <f t="shared" ca="1" si="10"/>
        <v>71.808927106067216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2690350</v>
      </c>
      <c r="N21" s="497">
        <f t="shared" ca="1" si="12"/>
        <v>1883028.15</v>
      </c>
      <c r="O21" s="497">
        <f t="shared" ca="1" si="9"/>
        <v>72.53295905396557</v>
      </c>
      <c r="P21" s="497">
        <f t="shared" ca="1" si="10"/>
        <v>69.991939710446601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2690350</v>
      </c>
      <c r="N23" s="93">
        <f t="shared" ca="1" si="13"/>
        <v>1883028.15</v>
      </c>
      <c r="O23" s="93">
        <f t="shared" ca="1" si="9"/>
        <v>72.53295905396557</v>
      </c>
      <c r="P23" s="93">
        <f t="shared" ca="1" si="10"/>
        <v>69.991939710446601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310645</v>
      </c>
      <c r="O28" s="22">
        <f t="shared" ref="O28:O37" ca="1" si="17">IF(L28&gt;0,N28*100/L28,0)</f>
        <v>59.338885599128957</v>
      </c>
      <c r="P28" s="22">
        <f t="shared" ref="P28:P37" ca="1" si="18">IF(M28&gt;0,N28*100/M28,0)</f>
        <v>59.338885599128957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310645</v>
      </c>
      <c r="O30" s="30">
        <f t="shared" ca="1" si="17"/>
        <v>59.338885599128957</v>
      </c>
      <c r="P30" s="30">
        <f t="shared" ca="1" si="18"/>
        <v>59.338885599128957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523510</v>
      </c>
      <c r="N31" s="497">
        <f t="shared" si="20"/>
        <v>310645</v>
      </c>
      <c r="O31" s="497">
        <f t="shared" ca="1" si="17"/>
        <v>59.338885599128957</v>
      </c>
      <c r="P31" s="497">
        <f t="shared" ca="1" si="18"/>
        <v>59.338885599128957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523510</v>
      </c>
      <c r="N33" s="93">
        <f t="shared" si="21"/>
        <v>310645</v>
      </c>
      <c r="O33" s="93">
        <f t="shared" ca="1" si="17"/>
        <v>59.338885599128957</v>
      </c>
      <c r="P33" s="93">
        <f t="shared" ca="1" si="18"/>
        <v>59.338885599128957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2863750</v>
      </c>
      <c r="N37" s="59">
        <f t="shared" ca="1" si="24"/>
        <v>2056428.15</v>
      </c>
      <c r="O37" s="59">
        <f t="shared" ca="1" si="17"/>
        <v>74.252686405488362</v>
      </c>
      <c r="P37" s="59">
        <f t="shared" ca="1" si="18"/>
        <v>71.808927106067216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335090</v>
      </c>
      <c r="N41" s="85">
        <f t="shared" ca="1" si="25"/>
        <v>235981</v>
      </c>
      <c r="O41" s="85">
        <f t="shared" ref="O41:O49" ca="1" si="26">IF(L41&gt;0,N41*100/L41,0)</f>
        <v>75.117300652554519</v>
      </c>
      <c r="P41" s="85">
        <f t="shared" ref="P41:P49" ca="1" si="27">IF(M41&gt;0,N41*100/M41,0)</f>
        <v>70.42316989465516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335090</v>
      </c>
      <c r="N43" s="92">
        <f t="shared" ca="1" si="28"/>
        <v>235981</v>
      </c>
      <c r="O43" s="92">
        <f t="shared" ca="1" si="26"/>
        <v>75.117300652554519</v>
      </c>
      <c r="P43" s="92">
        <f t="shared" ca="1" si="27"/>
        <v>70.42316989465516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335090</v>
      </c>
      <c r="N44" s="497">
        <f t="shared" ca="1" si="29"/>
        <v>235981</v>
      </c>
      <c r="O44" s="497">
        <f t="shared" ca="1" si="26"/>
        <v>75.117300652554519</v>
      </c>
      <c r="P44" s="497">
        <f t="shared" ca="1" si="27"/>
        <v>70.42316989465516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IFERROR(__xludf.DUMMYFUNCTION("IMPORTRANGE(""https://docs.google.com/spreadsheets/d/1MeEWN-I1oV_STSDYn1IFDPWt_1FKiwhDph83XaGc0o0/edit?usp=sharing"",""งบพรบ!R59"")"),335090)</f>
        <v>335090</v>
      </c>
      <c r="N46" s="93">
        <f ca="1">IFERROR(__xludf.DUMMYFUNCTION("IMPORTRANGE(""https://docs.google.com/spreadsheets/d/1MeEWN-I1oV_STSDYn1IFDPWt_1FKiwhDph83XaGc0o0/edit?usp=sharing"",""งบพรบ!T59"")"),235981)</f>
        <v>235981</v>
      </c>
      <c r="O46" s="93">
        <f t="shared" ca="1" si="26"/>
        <v>75.117300652554519</v>
      </c>
      <c r="P46" s="93">
        <f t="shared" ca="1" si="27"/>
        <v>70.42316989465516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647000</v>
      </c>
      <c r="N53" s="116">
        <f t="shared" ca="1" si="31"/>
        <v>503015.2</v>
      </c>
      <c r="O53" s="116">
        <f t="shared" ref="O53:O61" ca="1" si="32">IF(L53&gt;0,N53*100/L53,0)</f>
        <v>77.745780525502312</v>
      </c>
      <c r="P53" s="116">
        <f t="shared" ref="P53:P61" ca="1" si="33">IF(M53&gt;0,N53*100/M53,0)</f>
        <v>77.745780525502312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647000</v>
      </c>
      <c r="N55" s="123">
        <f t="shared" ca="1" si="34"/>
        <v>503015.2</v>
      </c>
      <c r="O55" s="123">
        <f t="shared" ca="1" si="32"/>
        <v>77.745780525502312</v>
      </c>
      <c r="P55" s="123">
        <f t="shared" ca="1" si="33"/>
        <v>77.745780525502312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647000</v>
      </c>
      <c r="N56" s="497">
        <f t="shared" ca="1" si="35"/>
        <v>503015.2</v>
      </c>
      <c r="O56" s="497">
        <f t="shared" ca="1" si="32"/>
        <v>77.745780525502312</v>
      </c>
      <c r="P56" s="497">
        <f t="shared" ca="1" si="33"/>
        <v>77.745780525502312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IFERROR(__xludf.DUMMYFUNCTION("IMPORTRANGE(""https://docs.google.com/spreadsheets/d/1MeEWN-I1oV_STSDYn1IFDPWt_1FKiwhDph83XaGc0o0/edit?usp=sharing"",""งบพรบ!AB59"")"),647000)</f>
        <v>647000</v>
      </c>
      <c r="N58" s="93">
        <f ca="1">IFERROR(__xludf.DUMMYFUNCTION("IMPORTRANGE(""https://docs.google.com/spreadsheets/d/1MeEWN-I1oV_STSDYn1IFDPWt_1FKiwhDph83XaGc0o0/edit?usp=sharing"",""งบพรบ!AD59"")"),503015.2)</f>
        <v>503015.2</v>
      </c>
      <c r="O58" s="93">
        <f t="shared" ca="1" si="32"/>
        <v>77.745780525502312</v>
      </c>
      <c r="P58" s="93">
        <f t="shared" ca="1" si="33"/>
        <v>77.745780525502312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126040</v>
      </c>
      <c r="N88" s="155">
        <f t="shared" ca="1" si="49"/>
        <v>85025</v>
      </c>
      <c r="O88" s="155">
        <f t="shared" ref="O88:O96" ca="1" si="50">IF(L88&gt;0,N88*100/L88,0)</f>
        <v>73.335345868552693</v>
      </c>
      <c r="P88" s="155">
        <f t="shared" ref="P88:P96" ca="1" si="51">IF(M88&gt;0,N88*100/M88,0)</f>
        <v>67.458743256109173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126040</v>
      </c>
      <c r="N90" s="93">
        <f t="shared" ca="1" si="52"/>
        <v>85025</v>
      </c>
      <c r="O90" s="93">
        <f t="shared" ca="1" si="50"/>
        <v>73.335345868552693</v>
      </c>
      <c r="P90" s="93">
        <f t="shared" ca="1" si="51"/>
        <v>67.458743256109173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126040</v>
      </c>
      <c r="N91" s="497">
        <f t="shared" ca="1" si="53"/>
        <v>85025</v>
      </c>
      <c r="O91" s="497">
        <f t="shared" ca="1" si="50"/>
        <v>73.335345868552693</v>
      </c>
      <c r="P91" s="497">
        <f t="shared" ca="1" si="51"/>
        <v>67.458743256109173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IFERROR(__xludf.DUMMYFUNCTION("IMPORTRANGE(""https://docs.google.com/spreadsheets/d/1MeEWN-I1oV_STSDYn1IFDPWt_1FKiwhDph83XaGc0o0/edit?usp=sharing"",""งบพรบ!AV59"")"),126040)</f>
        <v>126040</v>
      </c>
      <c r="N93" s="93">
        <f ca="1">IFERROR(__xludf.DUMMYFUNCTION("IMPORTRANGE(""https://docs.google.com/spreadsheets/d/1MeEWN-I1oV_STSDYn1IFDPWt_1FKiwhDph83XaGc0o0/edit?usp=sharing"",""งบพรบ!AX59"")"),85025)</f>
        <v>85025</v>
      </c>
      <c r="O93" s="93">
        <f t="shared" ca="1" si="50"/>
        <v>73.335345868552693</v>
      </c>
      <c r="P93" s="93">
        <f t="shared" ca="1" si="51"/>
        <v>67.458743256109173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302010</v>
      </c>
      <c r="N181" s="155">
        <f t="shared" ca="1" si="92"/>
        <v>227680.95</v>
      </c>
      <c r="O181" s="155">
        <f t="shared" ref="O181:O189" ca="1" si="93">IF(L181&gt;0,N181*100/L181,0)</f>
        <v>83.155934989043104</v>
      </c>
      <c r="P181" s="155">
        <f t="shared" ref="P181:P189" ca="1" si="94">IF(M181&gt;0,N181*100/M181,0)</f>
        <v>75.38854673686302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302010</v>
      </c>
      <c r="N183" s="93">
        <f t="shared" ca="1" si="95"/>
        <v>227680.95</v>
      </c>
      <c r="O183" s="93">
        <f t="shared" ca="1" si="93"/>
        <v>83.155934989043104</v>
      </c>
      <c r="P183" s="93">
        <f t="shared" ca="1" si="94"/>
        <v>75.38854673686302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302010</v>
      </c>
      <c r="N184" s="497">
        <f t="shared" ca="1" si="96"/>
        <v>227680.95</v>
      </c>
      <c r="O184" s="497">
        <f t="shared" ca="1" si="93"/>
        <v>83.155934989043104</v>
      </c>
      <c r="P184" s="497">
        <f t="shared" ca="1" si="94"/>
        <v>75.38854673686302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IFERROR(__xludf.DUMMYFUNCTION("IMPORTRANGE(""https://docs.google.com/spreadsheets/d/1MeEWN-I1oV_STSDYn1IFDPWt_1FKiwhDph83XaGc0o0/edit?usp=sharing"",""งบพรบ!CT59"")"),302010)</f>
        <v>302010</v>
      </c>
      <c r="N186" s="93">
        <f ca="1">IFERROR(__xludf.DUMMYFUNCTION("IMPORTRANGE(""https://docs.google.com/spreadsheets/d/1MeEWN-I1oV_STSDYn1IFDPWt_1FKiwhDph83XaGc0o0/edit?usp=sharing"",""งบพรบ!CV59"")"),227680.95)</f>
        <v>227680.95</v>
      </c>
      <c r="O186" s="93">
        <f t="shared" ca="1" si="93"/>
        <v>83.155934989043104</v>
      </c>
      <c r="P186" s="93">
        <f t="shared" ca="1" si="94"/>
        <v>75.38854673686302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60740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60740</v>
      </c>
      <c r="O238" s="155">
        <f ca="1">IF(L238&gt;0,N238*100/L238,0)</f>
        <v>65.171673819742495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72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72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20288</v>
      </c>
      <c r="O261" s="155">
        <f t="shared" ref="O261:O269" ca="1" si="117">IF(L261&gt;0,N261*100/L261,0)</f>
        <v>75.420074349442373</v>
      </c>
      <c r="P261" s="155">
        <f t="shared" ref="P261:P269" ca="1" si="118">IF(M261&gt;0,N261*100/M261,0)</f>
        <v>75.420074349442373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20288</v>
      </c>
      <c r="O263" s="93">
        <f t="shared" ca="1" si="117"/>
        <v>75.420074349442373</v>
      </c>
      <c r="P263" s="93">
        <f t="shared" ca="1" si="118"/>
        <v>75.420074349442373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20288</v>
      </c>
      <c r="O264" s="497">
        <f t="shared" ca="1" si="117"/>
        <v>75.420074349442373</v>
      </c>
      <c r="P264" s="497">
        <f t="shared" ca="1" si="118"/>
        <v>75.420074349442373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IFERROR(__xludf.DUMMYFUNCTION("IMPORTRANGE(""https://docs.google.com/spreadsheets/d/1MeEWN-I1oV_STSDYn1IFDPWt_1FKiwhDph83XaGc0o0/edit?usp=sharing"",""งบพรบ!DD59"")"),26900)</f>
        <v>26900</v>
      </c>
      <c r="N266" s="93">
        <f ca="1">IFERROR(__xludf.DUMMYFUNCTION("IMPORTRANGE(""https://docs.google.com/spreadsheets/d/1MeEWN-I1oV_STSDYn1IFDPWt_1FKiwhDph83XaGc0o0/edit?usp=sharing"",""งบพรบ!DF59"")"),20288)</f>
        <v>20288</v>
      </c>
      <c r="O266" s="93">
        <f t="shared" ca="1" si="117"/>
        <v>75.420074349442373</v>
      </c>
      <c r="P266" s="93">
        <f t="shared" ca="1" si="118"/>
        <v>75.420074349442373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12330</v>
      </c>
      <c r="O277" s="155">
        <f t="shared" ref="O277:O285" ca="1" si="126">IF(L277&gt;0,N277*100/L277,0)</f>
        <v>54.48519664162616</v>
      </c>
      <c r="P277" s="155">
        <f t="shared" ref="P277:P285" ca="1" si="127">IF(M277&gt;0,N277*100/M277,0)</f>
        <v>54.48519664162616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12330</v>
      </c>
      <c r="O279" s="93">
        <f t="shared" ca="1" si="126"/>
        <v>54.48519664162616</v>
      </c>
      <c r="P279" s="93">
        <f t="shared" ca="1" si="127"/>
        <v>54.48519664162616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12330</v>
      </c>
      <c r="O280" s="497">
        <f t="shared" ca="1" si="126"/>
        <v>54.48519664162616</v>
      </c>
      <c r="P280" s="497">
        <f t="shared" ca="1" si="127"/>
        <v>54.48519664162616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IFERROR(__xludf.DUMMYFUNCTION("IMPORTRANGE(""https://docs.google.com/spreadsheets/d/1MeEWN-I1oV_STSDYn1IFDPWt_1FKiwhDph83XaGc0o0/edit?usp=sharing"",""งบพรบ!DN59"")"),22630)</f>
        <v>22630</v>
      </c>
      <c r="N282" s="93">
        <f ca="1">IFERROR(__xludf.DUMMYFUNCTION("IMPORTRANGE(""https://docs.google.com/spreadsheets/d/1MeEWN-I1oV_STSDYn1IFDPWt_1FKiwhDph83XaGc0o0/edit?usp=sharing"",""งบพรบ!DP59"")"),12330)</f>
        <v>12330</v>
      </c>
      <c r="O282" s="93">
        <f t="shared" ca="1" si="126"/>
        <v>54.48519664162616</v>
      </c>
      <c r="P282" s="93">
        <f t="shared" ca="1" si="127"/>
        <v>54.48519664162616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115971</v>
      </c>
      <c r="O298" s="155">
        <f t="shared" ref="O298:O306" ca="1" si="136">IF(L298&gt;0,N298*100/L298,0)</f>
        <v>56.07882011605416</v>
      </c>
      <c r="P298" s="155">
        <f t="shared" ref="P298:P306" ca="1" si="137">IF(M298&gt;0,N298*100/M298,0)</f>
        <v>56.07882011605416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115971</v>
      </c>
      <c r="O300" s="93">
        <f t="shared" ca="1" si="136"/>
        <v>56.07882011605416</v>
      </c>
      <c r="P300" s="93">
        <f t="shared" ca="1" si="137"/>
        <v>56.07882011605416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115971</v>
      </c>
      <c r="O301" s="497">
        <f t="shared" ca="1" si="136"/>
        <v>56.07882011605416</v>
      </c>
      <c r="P301" s="497">
        <f t="shared" ca="1" si="137"/>
        <v>56.07882011605416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IFERROR(__xludf.DUMMYFUNCTION("IMPORTRANGE(""https://docs.google.com/spreadsheets/d/1MeEWN-I1oV_STSDYn1IFDPWt_1FKiwhDph83XaGc0o0/edit?usp=sharing"",""งบพรบ!DX59"")"),206800)</f>
        <v>206800</v>
      </c>
      <c r="N303" s="93">
        <f ca="1">IFERROR(__xludf.DUMMYFUNCTION("IMPORTRANGE(""https://docs.google.com/spreadsheets/d/1MeEWN-I1oV_STSDYn1IFDPWt_1FKiwhDph83XaGc0o0/edit?usp=sharing"",""งบพรบ!DZ59"")"),115971)</f>
        <v>115971</v>
      </c>
      <c r="O303" s="93">
        <f t="shared" ca="1" si="136"/>
        <v>56.07882011605416</v>
      </c>
      <c r="P303" s="93">
        <f t="shared" ca="1" si="137"/>
        <v>56.07882011605416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788</v>
      </c>
      <c r="K327" s="445">
        <f ca="1">IF(I327&gt;0,J327*100/I327,0)</f>
        <v>131.33333333333334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790700</v>
      </c>
      <c r="N328" s="155">
        <f t="shared" ca="1" si="149"/>
        <v>556432</v>
      </c>
      <c r="O328" s="155">
        <f t="shared" ref="O328:O336" ca="1" si="150">IF(L328&gt;0,N328*100/L328,0)</f>
        <v>70.595280385688909</v>
      </c>
      <c r="P328" s="155">
        <f t="shared" ref="P328:P336" ca="1" si="151">IF(M328&gt;0,N328*100/M328,0)</f>
        <v>70.372075376248887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790700</v>
      </c>
      <c r="N330" s="93">
        <f t="shared" ca="1" si="152"/>
        <v>556432</v>
      </c>
      <c r="O330" s="93">
        <f t="shared" ca="1" si="150"/>
        <v>70.595280385688909</v>
      </c>
      <c r="P330" s="93">
        <f t="shared" ca="1" si="151"/>
        <v>70.372075376248887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790700</v>
      </c>
      <c r="N331" s="497">
        <f t="shared" ca="1" si="153"/>
        <v>556432</v>
      </c>
      <c r="O331" s="497">
        <f t="shared" ca="1" si="150"/>
        <v>70.595280385688909</v>
      </c>
      <c r="P331" s="497">
        <f t="shared" ca="1" si="151"/>
        <v>70.372075376248887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IFERROR(__xludf.DUMMYFUNCTION("IMPORTRANGE(""https://docs.google.com/spreadsheets/d/1MeEWN-I1oV_STSDYn1IFDPWt_1FKiwhDph83XaGc0o0/edit?usp=sharing"",""งบพรบ!ER59"")"),790700)</f>
        <v>790700</v>
      </c>
      <c r="N333" s="93">
        <f ca="1">IFERROR(__xludf.DUMMYFUNCTION("IMPORTRANGE(""https://docs.google.com/spreadsheets/d/1MeEWN-I1oV_STSDYn1IFDPWt_1FKiwhDph83XaGc0o0/edit?usp=sharing"",""งบพรบ!ET59"")"),556432)</f>
        <v>556432</v>
      </c>
      <c r="O333" s="93">
        <f t="shared" ca="1" si="150"/>
        <v>70.595280385688909</v>
      </c>
      <c r="P333" s="93">
        <f t="shared" ca="1" si="151"/>
        <v>70.372075376248887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IFERROR(__xludf.DUMMYFUNCTION("IMPORTRANGE(""https://docs.google.com/spreadsheets/d/1kVcqe37tkHyjCSG3S0O1AXqVkqjo8mSIZil3BcpIysc/edit?usp=sharing"",""ศูนย์!D59"")"),755)</f>
        <v>755</v>
      </c>
      <c r="K338" s="497">
        <f ca="1">IF(I338&gt;0,J338*100/I338,0)</f>
        <v>125.83333333333333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406580</v>
      </c>
      <c r="N345" s="155">
        <f t="shared" ca="1" si="155"/>
        <v>299705</v>
      </c>
      <c r="O345" s="155">
        <f t="shared" ref="O345:O353" ca="1" si="156">IF(L345&gt;0,N345*100/L345,0)</f>
        <v>80.117889221556879</v>
      </c>
      <c r="P345" s="155">
        <f t="shared" ref="P345:P353" ca="1" si="157">IF(M345&gt;0,N345*100/M345,0)</f>
        <v>73.713660288258154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406580</v>
      </c>
      <c r="N347" s="93">
        <f t="shared" ca="1" si="158"/>
        <v>299705</v>
      </c>
      <c r="O347" s="93">
        <f t="shared" ca="1" si="156"/>
        <v>80.117889221556879</v>
      </c>
      <c r="P347" s="93">
        <f t="shared" ca="1" si="157"/>
        <v>73.713660288258154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233180</v>
      </c>
      <c r="N348" s="497">
        <f t="shared" ca="1" si="159"/>
        <v>126305</v>
      </c>
      <c r="O348" s="497">
        <f t="shared" ca="1" si="156"/>
        <v>62.938509069164837</v>
      </c>
      <c r="P348" s="497">
        <f t="shared" ca="1" si="157"/>
        <v>54.166309288961315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IFERROR(__xludf.DUMMYFUNCTION("IMPORTRANGE(""https://docs.google.com/spreadsheets/d/1MeEWN-I1oV_STSDYn1IFDPWt_1FKiwhDph83XaGc0o0/edit?usp=sharing"",""งบพรบ!FB59"")"),233180)</f>
        <v>233180</v>
      </c>
      <c r="N350" s="93">
        <f ca="1">IFERROR(__xludf.DUMMYFUNCTION("IMPORTRANGE(""https://docs.google.com/spreadsheets/d/1MeEWN-I1oV_STSDYn1IFDPWt_1FKiwhDph83XaGc0o0/edit?usp=sharing"",""งบพรบ!FD59"")"),126305)</f>
        <v>126305</v>
      </c>
      <c r="O350" s="93">
        <f t="shared" ca="1" si="156"/>
        <v>62.938509069164837</v>
      </c>
      <c r="P350" s="93">
        <f t="shared" ca="1" si="157"/>
        <v>54.166309288961315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1</v>
      </c>
      <c r="K364" s="479">
        <f t="shared" ca="1" si="161"/>
        <v>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1</v>
      </c>
      <c r="K374" s="491">
        <f t="shared" ca="1" si="163"/>
        <v>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IFERROR(__xludf.DUMMYFUNCTION("IMPORTRANGE(""https://docs.google.com/spreadsheets/d/1XWAQStnk-4SwqDmLtmXYiTMKHgktTP8We1SCoS47DrQ/edit?usp=sharing"",""จัดที่ดิน!AJ59"")"),4)</f>
        <v>4</v>
      </c>
      <c r="K379" s="497">
        <f t="shared" ca="1" si="164"/>
        <v>16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IFERROR(__xludf.DUMMYFUNCTION("IMPORTRANGE(""https://docs.google.com/spreadsheets/d/1XWAQStnk-4SwqDmLtmXYiTMKHgktTP8We1SCoS47DrQ/edit?usp=sharing"",""จัดที่ดิน!AK59"")"),65.81)</f>
        <v>65.81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IFERROR(__xludf.DUMMYFUNCTION("IMPORTRANGE(""https://docs.google.com/spreadsheets/d/1XWAQStnk-4SwqDmLtmXYiTMKHgktTP8We1SCoS47DrQ/edit?usp=sharing"",""จัดที่ดิน!AL59"")"),1)</f>
        <v>1</v>
      </c>
      <c r="K381" s="497">
        <f t="shared" ca="1" si="164"/>
        <v>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IFERROR(__xludf.DUMMYFUNCTION("IMPORTRANGE(""https://docs.google.com/spreadsheets/d/1XWAQStnk-4SwqDmLtmXYiTMKHgktTP8We1SCoS47DrQ/edit?usp=sharing"",""จัดที่ดิน!AM59"")"),5)</f>
        <v>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523510</v>
      </c>
      <c r="N414" s="549">
        <f t="shared" si="181"/>
        <v>310645</v>
      </c>
      <c r="O414" s="549">
        <f ca="1">IF(L414&gt;0,N414*100/L414,0)</f>
        <v>59.338885599128957</v>
      </c>
      <c r="P414" s="549">
        <f ca="1">IF(M414&gt;0,N414*100/M414,0)</f>
        <v>59.338885599128957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220390</v>
      </c>
      <c r="O419" s="155">
        <f t="shared" ref="O419:O424" ca="1" si="185">IF(L419&gt;0,N419*100/L419,0)</f>
        <v>81.315721506844255</v>
      </c>
      <c r="P419" s="155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220390</v>
      </c>
      <c r="O421" s="93">
        <f t="shared" ca="1" si="185"/>
        <v>81.315721506844255</v>
      </c>
      <c r="P421" s="93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220390</v>
      </c>
      <c r="O422" s="497">
        <f t="shared" ca="1" si="185"/>
        <v>81.315721506844255</v>
      </c>
      <c r="P422" s="497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185"/>
        <v>81.315721506844255</v>
      </c>
      <c r="P424" s="93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220390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54845</v>
      </c>
      <c r="O444" s="195">
        <f t="shared" ref="O444:O449" ca="1" si="198">IF(L444&gt;0,N444*100/L444,0)</f>
        <v>78.282900371110472</v>
      </c>
      <c r="P444" s="195">
        <f t="shared" ref="P444:P449" ca="1" si="199">IF(M444&gt;0,N444*100/M444,0)</f>
        <v>78.282900371110472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54845</v>
      </c>
      <c r="O446" s="93">
        <f t="shared" ca="1" si="198"/>
        <v>78.282900371110472</v>
      </c>
      <c r="P446" s="93">
        <f t="shared" ca="1" si="199"/>
        <v>78.282900371110472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54845</v>
      </c>
      <c r="O447" s="497">
        <f t="shared" ca="1" si="198"/>
        <v>78.282900371110472</v>
      </c>
      <c r="P447" s="497">
        <f t="shared" ca="1" si="199"/>
        <v>78.282900371110472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54845</v>
      </c>
      <c r="O449" s="93">
        <f t="shared" ca="1" si="198"/>
        <v>78.282900371110472</v>
      </c>
      <c r="P449" s="93">
        <f t="shared" ca="1" si="199"/>
        <v>78.282900371110472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26000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31070</v>
      </c>
      <c r="O544" s="155">
        <f t="shared" ref="O544:O549" ca="1" si="237">IF(L544&gt;0,N544*100/L544,0)</f>
        <v>25.827098919368247</v>
      </c>
      <c r="P544" s="155">
        <f t="shared" ref="P544:P549" ca="1" si="238">IF(M544&gt;0,N544*100/M544,0)</f>
        <v>25.827098919368247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31070</v>
      </c>
      <c r="O546" s="93">
        <f t="shared" ca="1" si="237"/>
        <v>25.827098919368247</v>
      </c>
      <c r="P546" s="93">
        <f t="shared" ca="1" si="238"/>
        <v>25.827098919368247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31070</v>
      </c>
      <c r="O547" s="497">
        <f t="shared" ca="1" si="237"/>
        <v>25.827098919368247</v>
      </c>
      <c r="P547" s="497">
        <f t="shared" ca="1" si="238"/>
        <v>25.827098919368247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31070</v>
      </c>
      <c r="O549" s="93">
        <f t="shared" ca="1" si="237"/>
        <v>25.827098919368247</v>
      </c>
      <c r="P549" s="93">
        <f t="shared" ca="1" si="238"/>
        <v>25.827098919368247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27010+1580+1240+1240</f>
        <v>31070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2163.3775000000001</v>
      </c>
      <c r="K592" s="672">
        <f t="shared" ref="K592:K594" ca="1" si="254">IF(I592&gt;0,J592*100/I592,0)</f>
        <v>61.108043217286912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2163.3775000000001</v>
      </c>
      <c r="K593" s="411">
        <f t="shared" ca="1" si="254"/>
        <v>61.108043217286912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110</v>
      </c>
      <c r="K594" s="411">
        <f t="shared" ca="1" si="254"/>
        <v>60.773480662983424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1977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101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1977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101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186.3775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186.3775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1500</v>
      </c>
      <c r="O655" s="195">
        <f t="shared" ref="O655:O660" ca="1" si="274">IF(L655&gt;0,N655*100/L655,0)</f>
        <v>19.23076923076923</v>
      </c>
      <c r="P655" s="195">
        <f t="shared" ref="P655:P660" ca="1" si="275">IF(M655&gt;0,N655*100/M655,0)</f>
        <v>19.23076923076923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1500</v>
      </c>
      <c r="O657" s="93">
        <f t="shared" ca="1" si="274"/>
        <v>19.23076923076923</v>
      </c>
      <c r="P657" s="93">
        <f t="shared" ca="1" si="275"/>
        <v>19.23076923076923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1500</v>
      </c>
      <c r="O658" s="497">
        <f t="shared" ca="1" si="274"/>
        <v>19.23076923076923</v>
      </c>
      <c r="P658" s="497">
        <f t="shared" ca="1" si="275"/>
        <v>19.23076923076923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1500</v>
      </c>
      <c r="O660" s="93">
        <f t="shared" ca="1" si="274"/>
        <v>19.23076923076923</v>
      </c>
      <c r="P660" s="93">
        <f t="shared" ca="1" si="275"/>
        <v>19.23076923076923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1500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54320</v>
      </c>
      <c r="N685" s="195">
        <f t="shared" si="282"/>
        <v>2840</v>
      </c>
      <c r="O685" s="195">
        <f t="shared" ref="O685:O688" ca="1" si="283">IF(L685&gt;0,N685*100/L685,0)</f>
        <v>5.2282768777614139</v>
      </c>
      <c r="P685" s="195">
        <f t="shared" ref="P685:P688" ca="1" si="284">IF(M685&gt;0,N685*100/M685,0)</f>
        <v>5.2282768777614139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54320</v>
      </c>
      <c r="N687" s="93">
        <f t="shared" si="285"/>
        <v>2840</v>
      </c>
      <c r="O687" s="93">
        <f t="shared" ca="1" si="283"/>
        <v>5.2282768777614139</v>
      </c>
      <c r="P687" s="93">
        <f t="shared" ca="1" si="284"/>
        <v>5.2282768777614139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54320</v>
      </c>
      <c r="N688" s="497">
        <f t="shared" si="286"/>
        <v>2840</v>
      </c>
      <c r="O688" s="497">
        <f t="shared" ca="1" si="283"/>
        <v>5.2282768777614139</v>
      </c>
      <c r="P688" s="497">
        <f t="shared" ca="1" si="284"/>
        <v>5.2282768777614139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</f>
        <v>54320</v>
      </c>
      <c r="N690" s="93">
        <f>N691+N692+N693+N694</f>
        <v>2840</v>
      </c>
      <c r="O690" s="93">
        <f ca="1">IF(L690&gt;0,N690*100/L690,0)</f>
        <v>5.2282768777614139</v>
      </c>
      <c r="P690" s="93">
        <f ca="1">IF(M690&gt;0,N690*100/M690,0)</f>
        <v>5.2282768777614139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1360+1480</f>
        <v>2840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132</v>
      </c>
      <c r="K708" s="195">
        <f ca="1">IF(I708&gt;0,J708*100/I708,0)</f>
        <v>100.76335877862596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4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19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132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16</v>
      </c>
      <c r="K721" s="195">
        <f t="shared" ca="1" si="291"/>
        <v>44.444444444444443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219.1</v>
      </c>
      <c r="K722" s="195">
        <f t="shared" ca="1" si="291"/>
        <v>62.421652421652425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IFERROR(__xludf.DUMMYFUNCTION("IMPORTRANGE(""https://docs.google.com/spreadsheets/d/1XWAQStnk-4SwqDmLtmXYiTMKHgktTP8We1SCoS47DrQ/edit?usp=sharing"",""จัดที่ดิน!BM59"")"),12)</f>
        <v>12</v>
      </c>
      <c r="K723" s="497">
        <f t="shared" ca="1" si="291"/>
        <v>70.588235294117652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IFERROR(__xludf.DUMMYFUNCTION("IMPORTRANGE(""https://docs.google.com/spreadsheets/d/1XWAQStnk-4SwqDmLtmXYiTMKHgktTP8We1SCoS47DrQ/edit?usp=sharing"",""จัดที่ดิน!BN59"")"),13)</f>
        <v>13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IFERROR(__xludf.DUMMYFUNCTION("IMPORTRANGE(""https://docs.google.com/spreadsheets/d/1XWAQStnk-4SwqDmLtmXYiTMKHgktTP8We1SCoS47DrQ/edit?usp=sharing"",""จัดที่ดิน!BO59"")"),191.73)</f>
        <v>191.73</v>
      </c>
      <c r="K725" s="497">
        <f t="shared" ref="K725:K726" ca="1" si="292">IF(I725&gt;0,J725*100/I725,0)</f>
        <v>87.15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159.80000000000001</v>
      </c>
      <c r="K729" s="195">
        <f t="shared" ca="1" si="293"/>
        <v>121.9847328244275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100.7525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IFERROR(__xludf.DUMMYFUNCTION("IMPORTRANGE(""https://docs.google.com/spreadsheets/d/19vJNZY_5yjcGF2XGBMNZRCAIB0Kwfpjp8YEOfu-bneM/edit?usp=sharing"",""งานกองทุน!D59"")"),2707346.56)</f>
        <v>2707346.56</v>
      </c>
      <c r="J821" s="270">
        <f ca="1">IFERROR(__xludf.DUMMYFUNCTION("IMPORTRANGE(""https://docs.google.com/spreadsheets/d/19vJNZY_5yjcGF2XGBMNZRCAIB0Kwfpjp8YEOfu-bneM/edit?usp=sharing"",""งานกองทุน!F59"")"),2199983.95)</f>
        <v>2199983.9500000002</v>
      </c>
      <c r="K821" s="497">
        <f t="shared" ref="K821:K828" ca="1" si="335">IF(I821&gt;0,J821*100/I821,0)</f>
        <v>81.259783379930511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IFERROR(__xludf.DUMMYFUNCTION("IMPORTRANGE(""https://docs.google.com/spreadsheets/d/19vJNZY_5yjcGF2XGBMNZRCAIB0Kwfpjp8YEOfu-bneM/edit?usp=sharing"",""งานกองทุน!C59"")"),100)</f>
        <v>100</v>
      </c>
      <c r="J822" s="270">
        <f ca="1">IFERROR(__xludf.DUMMYFUNCTION("IMPORTRANGE(""https://docs.google.com/spreadsheets/d/19vJNZY_5yjcGF2XGBMNZRCAIB0Kwfpjp8YEOfu-bneM/edit?usp=sharing"",""งานกองทุน!E59"")"),86)</f>
        <v>86</v>
      </c>
      <c r="K822" s="497">
        <f t="shared" ca="1" si="335"/>
        <v>86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IFERROR(__xludf.DUMMYFUNCTION("IMPORTRANGE(""https://docs.google.com/spreadsheets/d/19vJNZY_5yjcGF2XGBMNZRCAIB0Kwfpjp8YEOfu-bneM/edit?usp=sharing"",""งานกองทุน!K59"")"),245059.72)</f>
        <v>245059.72</v>
      </c>
      <c r="K823" s="497">
        <f t="shared" ca="1" si="335"/>
        <v>5.8845278354981314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IFERROR(__xludf.DUMMYFUNCTION("IMPORTRANGE(""https://docs.google.com/spreadsheets/d/19vJNZY_5yjcGF2XGBMNZRCAIB0Kwfpjp8YEOfu-bneM/edit?usp=sharing"",""งานกองทุน!J59"")"),31)</f>
        <v>31</v>
      </c>
      <c r="K824" s="497">
        <f t="shared" ca="1" si="335"/>
        <v>25.203252032520325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IFERROR(__xludf.DUMMYFUNCTION("IMPORTRANGE(""https://docs.google.com/spreadsheets/d/19vJNZY_5yjcGF2XGBMNZRCAIB0Kwfpjp8YEOfu-bneM/edit?usp=sharing"",""งานกองทุน!P59"")"),2452262.44)</f>
        <v>2452262.44</v>
      </c>
      <c r="K825" s="497">
        <f t="shared" ca="1" si="335"/>
        <v>47.272600317004432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IFERROR(__xludf.DUMMYFUNCTION("IMPORTRANGE(""https://docs.google.com/spreadsheets/d/19vJNZY_5yjcGF2XGBMNZRCAIB0Kwfpjp8YEOfu-bneM/edit?usp=sharing"",""งานกองทุน!O59"")"),1242)</f>
        <v>1242</v>
      </c>
      <c r="K826" s="497">
        <f t="shared" ca="1" si="335"/>
        <v>65.471797575118615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IFERROR(__xludf.DUMMYFUNCTION("IMPORTRANGE(""https://docs.google.com/spreadsheets/d/19vJNZY_5yjcGF2XGBMNZRCAIB0Kwfpjp8YEOfu-bneM/edit?usp=sharing"",""งานกองทุน!U59"")"),2505000)</f>
        <v>2505000</v>
      </c>
      <c r="K827" s="497">
        <f t="shared" ca="1" si="335"/>
        <v>89.145907473309606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IFERROR(__xludf.DUMMYFUNCTION("IMPORTRANGE(""https://docs.google.com/spreadsheets/d/19vJNZY_5yjcGF2XGBMNZRCAIB0Kwfpjp8YEOfu-bneM/edit?usp=sharing"",""งานกองทุน!T59"")"),75)</f>
        <v>75</v>
      </c>
      <c r="K828" s="502">
        <f t="shared" ca="1" si="335"/>
        <v>67.567567567567565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9A8B-BA45-40E3-AA67-8F13A3D1E890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2368763.98</v>
      </c>
      <c r="N8" s="22">
        <f t="shared" ca="1" si="0"/>
        <v>1770128.9700000002</v>
      </c>
      <c r="O8" s="22">
        <f t="shared" ref="O8:O16" ca="1" si="1">IF(L8&gt;0,N8*100/L8,0)</f>
        <v>79.793227536124107</v>
      </c>
      <c r="P8" s="22">
        <f t="shared" ref="P8:P16" ca="1" si="2">IF(M8&gt;0,N8*100/M8,0)</f>
        <v>74.727958755941586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2368763.98</v>
      </c>
      <c r="N10" s="30">
        <f t="shared" ca="1" si="3"/>
        <v>1770128.9700000002</v>
      </c>
      <c r="O10" s="30">
        <f t="shared" ca="1" si="1"/>
        <v>79.793227536124107</v>
      </c>
      <c r="P10" s="30">
        <f t="shared" ca="1" si="2"/>
        <v>74.727958755941586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2330963.98</v>
      </c>
      <c r="N11" s="497">
        <f t="shared" ca="1" si="4"/>
        <v>1732328.9700000002</v>
      </c>
      <c r="O11" s="497">
        <f t="shared" ca="1" si="1"/>
        <v>79.442948828186815</v>
      </c>
      <c r="P11" s="497">
        <f t="shared" ca="1" si="2"/>
        <v>74.318135538070408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2330963.98</v>
      </c>
      <c r="N13" s="93">
        <f t="shared" ca="1" si="5"/>
        <v>1732328.9700000002</v>
      </c>
      <c r="O13" s="93">
        <f t="shared" ca="1" si="1"/>
        <v>79.442948828186815</v>
      </c>
      <c r="P13" s="93">
        <f t="shared" ca="1" si="2"/>
        <v>74.318135538070408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2179933.98</v>
      </c>
      <c r="N18" s="22">
        <f t="shared" ca="1" si="8"/>
        <v>1622784.9700000002</v>
      </c>
      <c r="O18" s="22">
        <f t="shared" ref="O18:O26" ca="1" si="9">IF(L18&gt;0,N18*100/L18,0)</f>
        <v>79.969494716041126</v>
      </c>
      <c r="P18" s="22">
        <f t="shared" ref="P18:P26" ca="1" si="10">IF(M18&gt;0,N18*100/M18,0)</f>
        <v>74.44193195245299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2179933.98</v>
      </c>
      <c r="N20" s="30">
        <f t="shared" ca="1" si="11"/>
        <v>1622784.9700000002</v>
      </c>
      <c r="O20" s="30">
        <f t="shared" ca="1" si="9"/>
        <v>79.969494716041126</v>
      </c>
      <c r="P20" s="30">
        <f t="shared" ca="1" si="10"/>
        <v>74.44193195245299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2142133.98</v>
      </c>
      <c r="N21" s="497">
        <f t="shared" ca="1" si="12"/>
        <v>1584984.9700000002</v>
      </c>
      <c r="O21" s="497">
        <f t="shared" ca="1" si="9"/>
        <v>79.58929375757927</v>
      </c>
      <c r="P21" s="497">
        <f t="shared" ca="1" si="10"/>
        <v>73.990935431592391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2142133.98</v>
      </c>
      <c r="N23" s="93">
        <f t="shared" ca="1" si="13"/>
        <v>1584984.9700000002</v>
      </c>
      <c r="O23" s="93">
        <f t="shared" ca="1" si="9"/>
        <v>79.58929375757927</v>
      </c>
      <c r="P23" s="93">
        <f t="shared" ca="1" si="10"/>
        <v>73.990935431592391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147344</v>
      </c>
      <c r="O28" s="22">
        <f t="shared" ref="O28:O37" ca="1" si="17">IF(L28&gt;0,N28*100/L28,0)</f>
        <v>77.902083113037961</v>
      </c>
      <c r="P28" s="22">
        <f t="shared" ref="P28:P37" ca="1" si="18">IF(M28&gt;0,N28*100/M28,0)</f>
        <v>78.029974050733458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147344</v>
      </c>
      <c r="O30" s="30">
        <f t="shared" ca="1" si="17"/>
        <v>77.902083113037961</v>
      </c>
      <c r="P30" s="30">
        <f t="shared" ca="1" si="18"/>
        <v>78.029974050733458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188830</v>
      </c>
      <c r="N31" s="497">
        <f t="shared" si="20"/>
        <v>147344</v>
      </c>
      <c r="O31" s="497">
        <f t="shared" ca="1" si="17"/>
        <v>77.902083113037961</v>
      </c>
      <c r="P31" s="497">
        <f t="shared" ca="1" si="18"/>
        <v>78.029974050733458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188830</v>
      </c>
      <c r="N33" s="93">
        <f t="shared" si="21"/>
        <v>147344</v>
      </c>
      <c r="O33" s="93">
        <f t="shared" ca="1" si="17"/>
        <v>77.902083113037961</v>
      </c>
      <c r="P33" s="93">
        <f t="shared" ca="1" si="18"/>
        <v>78.029974050733458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2179933.98</v>
      </c>
      <c r="N37" s="59">
        <f t="shared" ca="1" si="24"/>
        <v>1622784.9700000002</v>
      </c>
      <c r="O37" s="59">
        <f t="shared" ca="1" si="17"/>
        <v>79.969494716041126</v>
      </c>
      <c r="P37" s="59">
        <f t="shared" ca="1" si="18"/>
        <v>74.44193195245299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329938.98</v>
      </c>
      <c r="N41" s="85">
        <f t="shared" ca="1" si="25"/>
        <v>257022.44</v>
      </c>
      <c r="O41" s="85">
        <f t="shared" ref="O41:O49" ca="1" si="26">IF(L41&gt;0,N41*100/L41,0)</f>
        <v>87.601376959781874</v>
      </c>
      <c r="P41" s="85">
        <f t="shared" ref="P41:P49" ca="1" si="27">IF(M41&gt;0,N41*100/M41,0)</f>
        <v>77.899992295545076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329938.98</v>
      </c>
      <c r="N43" s="92">
        <f t="shared" ca="1" si="28"/>
        <v>257022.44</v>
      </c>
      <c r="O43" s="92">
        <f t="shared" ca="1" si="26"/>
        <v>87.601376959781874</v>
      </c>
      <c r="P43" s="92">
        <f t="shared" ca="1" si="27"/>
        <v>77.899992295545076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329938.98</v>
      </c>
      <c r="N44" s="497">
        <f t="shared" ca="1" si="29"/>
        <v>257022.44</v>
      </c>
      <c r="O44" s="497">
        <f t="shared" ca="1" si="26"/>
        <v>87.601376959781874</v>
      </c>
      <c r="P44" s="497">
        <f t="shared" ca="1" si="27"/>
        <v>77.899992295545076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IFERROR(__xludf.DUMMYFUNCTION("IMPORTRANGE(""https://docs.google.com/spreadsheets/d/1MeEWN-I1oV_STSDYn1IFDPWt_1FKiwhDph83XaGc0o0/edit?usp=sharing"",""งบพรบ!R60"")"),329938.98)</f>
        <v>329938.98</v>
      </c>
      <c r="N46" s="93">
        <f ca="1">IFERROR(__xludf.DUMMYFUNCTION("IMPORTRANGE(""https://docs.google.com/spreadsheets/d/1MeEWN-I1oV_STSDYn1IFDPWt_1FKiwhDph83XaGc0o0/edit?usp=sharing"",""งบพรบ!T60"")"),257022.44)</f>
        <v>257022.44</v>
      </c>
      <c r="O46" s="93">
        <f t="shared" ca="1" si="26"/>
        <v>87.601376959781874</v>
      </c>
      <c r="P46" s="93">
        <f t="shared" ca="1" si="27"/>
        <v>77.899992295545076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626320</v>
      </c>
      <c r="N53" s="116">
        <f t="shared" ca="1" si="31"/>
        <v>512287.63</v>
      </c>
      <c r="O53" s="116">
        <f t="shared" ref="O53:O61" ca="1" si="32">IF(L53&gt;0,N53*100/L53,0)</f>
        <v>90.382432956951305</v>
      </c>
      <c r="P53" s="116">
        <f t="shared" ref="P53:P61" ca="1" si="33">IF(M53&gt;0,N53*100/M53,0)</f>
        <v>81.793273406565334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626320</v>
      </c>
      <c r="N55" s="123">
        <f t="shared" ca="1" si="34"/>
        <v>512287.63</v>
      </c>
      <c r="O55" s="123">
        <f t="shared" ca="1" si="32"/>
        <v>90.382432956951305</v>
      </c>
      <c r="P55" s="123">
        <f t="shared" ca="1" si="33"/>
        <v>81.793273406565334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626320</v>
      </c>
      <c r="N56" s="497">
        <f t="shared" ca="1" si="35"/>
        <v>512287.63</v>
      </c>
      <c r="O56" s="497">
        <f t="shared" ca="1" si="32"/>
        <v>90.382432956951305</v>
      </c>
      <c r="P56" s="497">
        <f t="shared" ca="1" si="33"/>
        <v>81.793273406565334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IFERROR(__xludf.DUMMYFUNCTION("IMPORTRANGE(""https://docs.google.com/spreadsheets/d/1MeEWN-I1oV_STSDYn1IFDPWt_1FKiwhDph83XaGc0o0/edit?usp=sharing"",""งบพรบ!AB60"")"),626320)</f>
        <v>626320</v>
      </c>
      <c r="N58" s="93">
        <f ca="1">IFERROR(__xludf.DUMMYFUNCTION("IMPORTRANGE(""https://docs.google.com/spreadsheets/d/1MeEWN-I1oV_STSDYn1IFDPWt_1FKiwhDph83XaGc0o0/edit?usp=sharing"",""งบพรบ!AD60"")"),512287.63)</f>
        <v>512287.63</v>
      </c>
      <c r="O58" s="93">
        <f t="shared" ca="1" si="32"/>
        <v>90.382432956951305</v>
      </c>
      <c r="P58" s="93">
        <f t="shared" ca="1" si="33"/>
        <v>81.793273406565334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199040</v>
      </c>
      <c r="N88" s="155">
        <f t="shared" ca="1" si="49"/>
        <v>129440</v>
      </c>
      <c r="O88" s="155">
        <f t="shared" ref="O88:O96" ca="1" si="50">IF(L88&gt;0,N88*100/L88,0)</f>
        <v>65.032154340836016</v>
      </c>
      <c r="P88" s="155">
        <f t="shared" ref="P88:P96" ca="1" si="51">IF(M88&gt;0,N88*100/M88,0)</f>
        <v>65.032154340836016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199040</v>
      </c>
      <c r="N90" s="93">
        <f t="shared" ca="1" si="52"/>
        <v>129440</v>
      </c>
      <c r="O90" s="93">
        <f t="shared" ca="1" si="50"/>
        <v>65.032154340836016</v>
      </c>
      <c r="P90" s="93">
        <f t="shared" ca="1" si="51"/>
        <v>65.032154340836016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199040</v>
      </c>
      <c r="N91" s="497">
        <f t="shared" ca="1" si="53"/>
        <v>129440</v>
      </c>
      <c r="O91" s="497">
        <f t="shared" ca="1" si="50"/>
        <v>65.032154340836016</v>
      </c>
      <c r="P91" s="497">
        <f t="shared" ca="1" si="51"/>
        <v>65.032154340836016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IFERROR(__xludf.DUMMYFUNCTION("IMPORTRANGE(""https://docs.google.com/spreadsheets/d/1MeEWN-I1oV_STSDYn1IFDPWt_1FKiwhDph83XaGc0o0/edit?usp=sharing"",""งบพรบ!AV60"")"),199040)</f>
        <v>199040</v>
      </c>
      <c r="N93" s="93">
        <f ca="1">IFERROR(__xludf.DUMMYFUNCTION("IMPORTRANGE(""https://docs.google.com/spreadsheets/d/1MeEWN-I1oV_STSDYn1IFDPWt_1FKiwhDph83XaGc0o0/edit?usp=sharing"",""งบพรบ!AX60"")"),129440)</f>
        <v>129440</v>
      </c>
      <c r="O93" s="93">
        <f t="shared" ca="1" si="50"/>
        <v>65.032154340836016</v>
      </c>
      <c r="P93" s="93">
        <f t="shared" ca="1" si="51"/>
        <v>65.032154340836016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31755</v>
      </c>
      <c r="N165" s="155">
        <f t="shared" ca="1" si="84"/>
        <v>31755</v>
      </c>
      <c r="O165" s="155">
        <f t="shared" ref="O165:O173" ca="1" si="85">IF(L165&gt;0,N165*100/L165,0)</f>
        <v>143.9809566991612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31755</v>
      </c>
      <c r="N167" s="93">
        <f t="shared" ca="1" si="87"/>
        <v>31755</v>
      </c>
      <c r="O167" s="93">
        <f t="shared" ca="1" si="85"/>
        <v>143.9809566991612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31755</v>
      </c>
      <c r="N168" s="497">
        <f t="shared" ca="1" si="88"/>
        <v>31755</v>
      </c>
      <c r="O168" s="497">
        <f t="shared" ca="1" si="85"/>
        <v>143.9809566991612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IFERROR(__xludf.DUMMYFUNCTION("IMPORTRANGE(""https://docs.google.com/spreadsheets/d/1MeEWN-I1oV_STSDYn1IFDPWt_1FKiwhDph83XaGc0o0/edit?usp=sharing"",""งบพรบ!CJ60"")"),31755)</f>
        <v>31755</v>
      </c>
      <c r="N170" s="93">
        <f ca="1">IFERROR(__xludf.DUMMYFUNCTION("IMPORTRANGE(""https://docs.google.com/spreadsheets/d/1MeEWN-I1oV_STSDYn1IFDPWt_1FKiwhDph83XaGc0o0/edit?usp=sharing"",""งบพรบ!CL60"")"),31755)</f>
        <v>31755</v>
      </c>
      <c r="O170" s="93">
        <f t="shared" ca="1" si="85"/>
        <v>143.9809566991612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455670</v>
      </c>
      <c r="N181" s="155">
        <f t="shared" ca="1" si="92"/>
        <v>323684.90000000002</v>
      </c>
      <c r="O181" s="155">
        <f t="shared" ref="O181:O189" ca="1" si="93">IF(L181&gt;0,N181*100/L181,0)</f>
        <v>72.01799977750585</v>
      </c>
      <c r="P181" s="155">
        <f t="shared" ref="P181:P189" ca="1" si="94">IF(M181&gt;0,N181*100/M181,0)</f>
        <v>71.034937564465523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455670</v>
      </c>
      <c r="N183" s="93">
        <f t="shared" ca="1" si="95"/>
        <v>323684.90000000002</v>
      </c>
      <c r="O183" s="93">
        <f t="shared" ca="1" si="93"/>
        <v>72.01799977750585</v>
      </c>
      <c r="P183" s="93">
        <f t="shared" ca="1" si="94"/>
        <v>71.034937564465523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455670</v>
      </c>
      <c r="N184" s="497">
        <f t="shared" ca="1" si="96"/>
        <v>323684.90000000002</v>
      </c>
      <c r="O184" s="497">
        <f t="shared" ca="1" si="93"/>
        <v>72.01799977750585</v>
      </c>
      <c r="P184" s="497">
        <f t="shared" ca="1" si="94"/>
        <v>71.034937564465523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IFERROR(__xludf.DUMMYFUNCTION("IMPORTRANGE(""https://docs.google.com/spreadsheets/d/1MeEWN-I1oV_STSDYn1IFDPWt_1FKiwhDph83XaGc0o0/edit?usp=sharing"",""งบพรบ!CT60"")"),455670)</f>
        <v>455670</v>
      </c>
      <c r="N186" s="93">
        <f ca="1">IFERROR(__xludf.DUMMYFUNCTION("IMPORTRANGE(""https://docs.google.com/spreadsheets/d/1MeEWN-I1oV_STSDYn1IFDPWt_1FKiwhDph83XaGc0o0/edit?usp=sharing"",""งบพรบ!CV60"")"),323684.9)</f>
        <v>323684.90000000002</v>
      </c>
      <c r="O186" s="93">
        <f t="shared" ca="1" si="93"/>
        <v>72.01799977750585</v>
      </c>
      <c r="P186" s="93">
        <f t="shared" ca="1" si="94"/>
        <v>71.034937564465523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45960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9410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45960</v>
      </c>
      <c r="O238" s="155">
        <f ca="1">IF(L238&gt;0,N238*100/L238,0)</f>
        <v>81.273209549071623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72">
        <v>9410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72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25000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87.52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25000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87.52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25000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87.52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IFERROR(__xludf.DUMMYFUNCTION("IMPORTRANGE(""https://docs.google.com/spreadsheets/d/1MeEWN-I1oV_STSDYn1IFDPWt_1FKiwhDph83XaGc0o0/edit?usp=sharing"",""งบพรบ!DD60"")"),25000)</f>
        <v>25000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87.52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236</v>
      </c>
      <c r="K327" s="445">
        <f ca="1">IF(I327&gt;0,J327*100/I327,0)</f>
        <v>118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247100</v>
      </c>
      <c r="N328" s="155">
        <f t="shared" ca="1" si="148"/>
        <v>187855</v>
      </c>
      <c r="O328" s="155">
        <f t="shared" ref="O328:O336" ca="1" si="149">IF(L328&gt;0,N328*100/L328,0)</f>
        <v>76.800899427636963</v>
      </c>
      <c r="P328" s="155">
        <f t="shared" ref="P328:P336" ca="1" si="150">IF(M328&gt;0,N328*100/M328,0)</f>
        <v>76.023876972885475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247100</v>
      </c>
      <c r="N330" s="93">
        <f t="shared" ca="1" si="151"/>
        <v>187855</v>
      </c>
      <c r="O330" s="93">
        <f t="shared" ca="1" si="149"/>
        <v>76.800899427636963</v>
      </c>
      <c r="P330" s="93">
        <f t="shared" ca="1" si="150"/>
        <v>76.023876972885475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247100</v>
      </c>
      <c r="N331" s="497">
        <f t="shared" ca="1" si="152"/>
        <v>187855</v>
      </c>
      <c r="O331" s="497">
        <f t="shared" ca="1" si="149"/>
        <v>76.800899427636963</v>
      </c>
      <c r="P331" s="497">
        <f t="shared" ca="1" si="150"/>
        <v>76.023876972885475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IFERROR(__xludf.DUMMYFUNCTION("IMPORTRANGE(""https://docs.google.com/spreadsheets/d/1MeEWN-I1oV_STSDYn1IFDPWt_1FKiwhDph83XaGc0o0/edit?usp=sharing"",""งบพรบ!ER60"")"),247100)</f>
        <v>247100</v>
      </c>
      <c r="N333" s="93">
        <f ca="1">IFERROR(__xludf.DUMMYFUNCTION("IMPORTRANGE(""https://docs.google.com/spreadsheets/d/1MeEWN-I1oV_STSDYn1IFDPWt_1FKiwhDph83XaGc0o0/edit?usp=sharing"",""งบพรบ!ET60"")"),187855)</f>
        <v>187855</v>
      </c>
      <c r="O333" s="93">
        <f t="shared" ca="1" si="149"/>
        <v>76.800899427636963</v>
      </c>
      <c r="P333" s="93">
        <f t="shared" ca="1" si="150"/>
        <v>76.023876972885475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IFERROR(__xludf.DUMMYFUNCTION("IMPORTRANGE(""https://docs.google.com/spreadsheets/d/1kVcqe37tkHyjCSG3S0O1AXqVkqjo8mSIZil3BcpIysc/edit?usp=sharing"",""ศูนย์!D60"")"),134)</f>
        <v>134</v>
      </c>
      <c r="K338" s="497">
        <f ca="1">IF(I338&gt;0,J338*100/I338,0)</f>
        <v>67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265110</v>
      </c>
      <c r="N345" s="155">
        <f t="shared" ca="1" si="154"/>
        <v>158860</v>
      </c>
      <c r="O345" s="155">
        <f t="shared" ref="O345:O353" ca="1" si="155">IF(L345&gt;0,N345*100/L345,0)</f>
        <v>69.398453540692856</v>
      </c>
      <c r="P345" s="155">
        <f t="shared" ref="P345:P353" ca="1" si="156">IF(M345&gt;0,N345*100/M345,0)</f>
        <v>59.92229640526574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265110</v>
      </c>
      <c r="N347" s="93">
        <f t="shared" ca="1" si="157"/>
        <v>158860</v>
      </c>
      <c r="O347" s="93">
        <f t="shared" ca="1" si="155"/>
        <v>69.398453540692856</v>
      </c>
      <c r="P347" s="93">
        <f t="shared" ca="1" si="156"/>
        <v>59.92229640526574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227310</v>
      </c>
      <c r="N348" s="497">
        <f t="shared" ca="1" si="158"/>
        <v>121060</v>
      </c>
      <c r="O348" s="497">
        <f t="shared" ca="1" si="155"/>
        <v>63.345717126262365</v>
      </c>
      <c r="P348" s="497">
        <f t="shared" ca="1" si="156"/>
        <v>53.257665742818176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IFERROR(__xludf.DUMMYFUNCTION("IMPORTRANGE(""https://docs.google.com/spreadsheets/d/1MeEWN-I1oV_STSDYn1IFDPWt_1FKiwhDph83XaGc0o0/edit?usp=sharing"",""งบพรบ!FB60"")"),227310)</f>
        <v>227310</v>
      </c>
      <c r="N350" s="93">
        <f ca="1">IFERROR(__xludf.DUMMYFUNCTION("IMPORTRANGE(""https://docs.google.com/spreadsheets/d/1MeEWN-I1oV_STSDYn1IFDPWt_1FKiwhDph83XaGc0o0/edit?usp=sharing"",""งบพรบ!FD60"")"),121060)</f>
        <v>121060</v>
      </c>
      <c r="O350" s="93">
        <f t="shared" ca="1" si="155"/>
        <v>63.345717126262365</v>
      </c>
      <c r="P350" s="93">
        <f t="shared" ca="1" si="156"/>
        <v>53.257665742818176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188830</v>
      </c>
      <c r="N414" s="549">
        <f t="shared" si="180"/>
        <v>147344</v>
      </c>
      <c r="O414" s="549">
        <f ca="1">IF(L414&gt;0,N414*100/L414,0)</f>
        <v>77.902083113037961</v>
      </c>
      <c r="P414" s="549">
        <f ca="1">IF(M414&gt;0,N414*100/M414,0)</f>
        <v>78.029974050733458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64150</v>
      </c>
      <c r="N419" s="155">
        <f t="shared" si="183"/>
        <v>64150</v>
      </c>
      <c r="O419" s="155">
        <f t="shared" ref="O419:O424" ca="1" si="184">IF(L419&gt;0,N419*100/L419,0)</f>
        <v>99.519081600992862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64150</v>
      </c>
      <c r="N421" s="93">
        <f t="shared" si="186"/>
        <v>64150</v>
      </c>
      <c r="O421" s="93">
        <f t="shared" ca="1" si="184"/>
        <v>99.519081600992862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64150</v>
      </c>
      <c r="N422" s="497">
        <f t="shared" si="187"/>
        <v>64150</v>
      </c>
      <c r="O422" s="497">
        <f t="shared" ca="1" si="184"/>
        <v>99.519081600992862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</f>
        <v>64150</v>
      </c>
      <c r="N424" s="93">
        <f>N425+N426+N427+N428</f>
        <v>64150</v>
      </c>
      <c r="O424" s="93">
        <f t="shared" ca="1" si="184"/>
        <v>99.519081600992862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39850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78814</v>
      </c>
      <c r="O544" s="155">
        <f t="shared" ref="O544:O549" ca="1" si="236">IF(L544&gt;0,N544*100/L544,0)</f>
        <v>65.514546965918541</v>
      </c>
      <c r="P544" s="155">
        <f t="shared" ref="P544:P549" ca="1" si="237">IF(M544&gt;0,N544*100/M544,0)</f>
        <v>65.514546965918541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78814</v>
      </c>
      <c r="O546" s="93">
        <f t="shared" ca="1" si="236"/>
        <v>65.514546965918541</v>
      </c>
      <c r="P546" s="93">
        <f t="shared" ca="1" si="237"/>
        <v>65.514546965918541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78814</v>
      </c>
      <c r="O547" s="497">
        <f t="shared" ca="1" si="236"/>
        <v>65.514546965918541</v>
      </c>
      <c r="P547" s="497">
        <f t="shared" ca="1" si="237"/>
        <v>65.514546965918541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78814</v>
      </c>
      <c r="O549" s="93">
        <f t="shared" ca="1" si="236"/>
        <v>65.514546965918541</v>
      </c>
      <c r="P549" s="93">
        <f t="shared" ca="1" si="237"/>
        <v>65.514546965918541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78814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4380</v>
      </c>
      <c r="O685" s="195">
        <f t="shared" ref="O685:O688" ca="1" si="282">IF(L685&gt;0,N685*100/L685,0)</f>
        <v>100</v>
      </c>
      <c r="P685" s="195">
        <f t="shared" ref="P685:P688" ca="1" si="283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4380</v>
      </c>
      <c r="O687" s="93">
        <f t="shared" ca="1" si="282"/>
        <v>100</v>
      </c>
      <c r="P687" s="93">
        <f t="shared" ca="1" si="283"/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4380</v>
      </c>
      <c r="O688" s="497">
        <f t="shared" ca="1" si="282"/>
        <v>100</v>
      </c>
      <c r="P688" s="497">
        <f t="shared" ca="1" si="283"/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4380</v>
      </c>
      <c r="O690" s="93">
        <f ca="1">IF(L690&gt;0,N690*100/L690,0)</f>
        <v>100</v>
      </c>
      <c r="P690" s="93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15</v>
      </c>
      <c r="K721" s="195">
        <f t="shared" ca="1" si="290"/>
        <v>500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85.87</v>
      </c>
      <c r="K722" s="195">
        <f t="shared" ca="1" si="290"/>
        <v>214.67500000000001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7">
        <f t="shared" ca="1" si="291"/>
        <v>1100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7">
        <f t="shared" ref="K728:K729" ca="1" si="292">IF(I728&gt;0,J728*100/I728,0)</f>
        <v>185.05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IFERROR(__xludf.DUMMYFUNCTION("IMPORTRANGE(""https://docs.google.com/spreadsheets/d/19vJNZY_5yjcGF2XGBMNZRCAIB0Kwfpjp8YEOfu-bneM/edit?usp=sharing"",""งานกองทุน!F60"")"),2445225.08)</f>
        <v>2445225.08</v>
      </c>
      <c r="K821" s="497">
        <f t="shared" ref="K821:K828" ca="1" si="334">IF(I821&gt;0,J821*100/I821,0)</f>
        <v>82.739046623363691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IFERROR(__xludf.DUMMYFUNCTION("IMPORTRANGE(""https://docs.google.com/spreadsheets/d/19vJNZY_5yjcGF2XGBMNZRCAIB0Kwfpjp8YEOfu-bneM/edit?usp=sharing"",""งานกองทุน!E60"")"),63)</f>
        <v>63</v>
      </c>
      <c r="K822" s="497">
        <f t="shared" ca="1" si="334"/>
        <v>94.02985074626865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IFERROR(__xludf.DUMMYFUNCTION("IMPORTRANGE(""https://docs.google.com/spreadsheets/d/19vJNZY_5yjcGF2XGBMNZRCAIB0Kwfpjp8YEOfu-bneM/edit?usp=sharing"",""งานกองทุน!K60"")"),287238.56)</f>
        <v>287238.56</v>
      </c>
      <c r="K823" s="497">
        <f t="shared" ca="1" si="334"/>
        <v>56.325298623723533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IFERROR(__xludf.DUMMYFUNCTION("IMPORTRANGE(""https://docs.google.com/spreadsheets/d/19vJNZY_5yjcGF2XGBMNZRCAIB0Kwfpjp8YEOfu-bneM/edit?usp=sharing"",""งานกองทุน!P60"")"),330483.41)</f>
        <v>330483.40999999997</v>
      </c>
      <c r="K825" s="497">
        <f t="shared" ca="1" si="334"/>
        <v>67.577635059916446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IFERROR(__xludf.DUMMYFUNCTION("IMPORTRANGE(""https://docs.google.com/spreadsheets/d/19vJNZY_5yjcGF2XGBMNZRCAIB0Kwfpjp8YEOfu-bneM/edit?usp=sharing"",""งานกองทุน!O60"")"),229)</f>
        <v>229</v>
      </c>
      <c r="K826" s="497">
        <f t="shared" ca="1" si="334"/>
        <v>88.416988416988417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IFERROR(__xludf.DUMMYFUNCTION("IMPORTRANGE(""https://docs.google.com/spreadsheets/d/19vJNZY_5yjcGF2XGBMNZRCAIB0Kwfpjp8YEOfu-bneM/edit?usp=sharing"",""งานกองทุน!U60"")"),2310000)</f>
        <v>2310000</v>
      </c>
      <c r="K827" s="497">
        <f t="shared" ca="1" si="334"/>
        <v>75.490196078431367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IFERROR(__xludf.DUMMYFUNCTION("IMPORTRANGE(""https://docs.google.com/spreadsheets/d/19vJNZY_5yjcGF2XGBMNZRCAIB0Kwfpjp8YEOfu-bneM/edit?usp=sharing"",""งานกองทุน!T60"")"),48)</f>
        <v>48</v>
      </c>
      <c r="K828" s="502">
        <f t="shared" ca="1" si="334"/>
        <v>48.484848484848484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2023-07-24T08:33:55Z</dcterms:modified>
</cp:coreProperties>
</file>